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за звернен. громад.без направле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xlnm.Print_Area" localSheetId="0">'за звернен. громад.без направле'!$A$1:$F$272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8" i="3" l="1"/>
  <c r="F68" i="3"/>
  <c r="D68" i="3"/>
  <c r="F67" i="3"/>
  <c r="F66" i="3"/>
  <c r="E27" i="3"/>
  <c r="D27" i="3"/>
  <c r="F26" i="3"/>
  <c r="F25" i="3"/>
  <c r="F24" i="3"/>
  <c r="E21" i="3"/>
  <c r="D21" i="3"/>
  <c r="F20" i="3"/>
  <c r="F19" i="3"/>
  <c r="F18" i="3"/>
  <c r="E15" i="3"/>
  <c r="F14" i="3"/>
  <c r="F13" i="3"/>
  <c r="D12" i="3"/>
  <c r="F12" i="3" s="1"/>
  <c r="F15" i="3" s="1"/>
  <c r="F11" i="3"/>
  <c r="D15" i="3" l="1"/>
  <c r="D36" i="3"/>
  <c r="D34" i="3"/>
  <c r="D33" i="3"/>
  <c r="D32" i="3"/>
  <c r="F121" i="3" l="1"/>
  <c r="D121" i="3"/>
  <c r="D182" i="3" l="1"/>
  <c r="D179" i="3"/>
  <c r="D178" i="3"/>
  <c r="D172" i="3"/>
  <c r="D170" i="3"/>
  <c r="D169" i="3"/>
  <c r="D164" i="3"/>
  <c r="D163" i="3"/>
  <c r="D161" i="3"/>
  <c r="D160" i="3"/>
  <c r="D158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57" i="3"/>
  <c r="D107" i="3"/>
  <c r="D127" i="3" l="1"/>
  <c r="D126" i="3"/>
  <c r="D125" i="3"/>
  <c r="D124" i="3"/>
  <c r="D123" i="3"/>
  <c r="D122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6" i="3"/>
  <c r="D105" i="3"/>
  <c r="D104" i="3"/>
  <c r="D103" i="3"/>
  <c r="D102" i="3"/>
  <c r="D101" i="3"/>
  <c r="F101" i="3" l="1"/>
  <c r="F154" i="3" l="1"/>
  <c r="F152" i="3"/>
  <c r="D55" i="3" l="1"/>
  <c r="F269" i="3" l="1"/>
  <c r="F267" i="3"/>
  <c r="F266" i="3"/>
  <c r="F264" i="3"/>
  <c r="D263" i="3"/>
  <c r="F263" i="3" s="1"/>
  <c r="D262" i="3"/>
  <c r="F262" i="3" s="1"/>
  <c r="D260" i="3"/>
  <c r="F260" i="3" s="1"/>
  <c r="D259" i="3"/>
  <c r="F259" i="3" s="1"/>
  <c r="D257" i="3"/>
  <c r="F257" i="3" s="1"/>
  <c r="D255" i="3"/>
  <c r="F255" i="3" s="1"/>
  <c r="D254" i="3"/>
  <c r="F254" i="3" s="1"/>
  <c r="D253" i="3"/>
  <c r="F253" i="3" s="1"/>
  <c r="D251" i="3"/>
  <c r="D250" i="3"/>
  <c r="F250" i="3" s="1"/>
  <c r="D249" i="3"/>
  <c r="F249" i="3" s="1"/>
  <c r="D248" i="3"/>
  <c r="F248" i="3" s="1"/>
  <c r="D247" i="3"/>
  <c r="F247" i="3" s="1"/>
  <c r="D245" i="3"/>
  <c r="F245" i="3" s="1"/>
  <c r="D243" i="3"/>
  <c r="F243" i="3" s="1"/>
  <c r="D242" i="3"/>
  <c r="F242" i="3" s="1"/>
  <c r="D241" i="3"/>
  <c r="F241" i="3" s="1"/>
  <c r="D239" i="3"/>
  <c r="D238" i="3"/>
  <c r="F238" i="3" s="1"/>
  <c r="D237" i="3"/>
  <c r="F237" i="3" s="1"/>
  <c r="D236" i="3"/>
  <c r="F236" i="3" s="1"/>
  <c r="D235" i="3"/>
  <c r="F235" i="3" s="1"/>
  <c r="D233" i="3"/>
  <c r="F233" i="3" s="1"/>
  <c r="D232" i="3"/>
  <c r="F232" i="3" s="1"/>
  <c r="D231" i="3"/>
  <c r="F231" i="3" s="1"/>
  <c r="D230" i="3"/>
  <c r="F230" i="3" s="1"/>
  <c r="D229" i="3"/>
  <c r="D228" i="3"/>
  <c r="F251" i="3"/>
  <c r="F239" i="3"/>
  <c r="D225" i="3"/>
  <c r="E225" i="3" s="1"/>
  <c r="D224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0" i="3"/>
  <c r="D211" i="3"/>
  <c r="D209" i="3"/>
  <c r="D208" i="3"/>
  <c r="D207" i="3"/>
  <c r="D206" i="3"/>
  <c r="D205" i="3"/>
  <c r="D204" i="3"/>
  <c r="D203" i="3"/>
  <c r="D202" i="3"/>
  <c r="D201" i="3"/>
  <c r="D200" i="3"/>
  <c r="D197" i="3"/>
  <c r="D194" i="3" l="1"/>
  <c r="D192" i="3"/>
  <c r="D186" i="3"/>
  <c r="D185" i="3"/>
  <c r="D193" i="3"/>
  <c r="D191" i="3"/>
  <c r="D190" i="3"/>
  <c r="D189" i="3"/>
  <c r="D188" i="3"/>
  <c r="D187" i="3"/>
  <c r="D184" i="3"/>
  <c r="D183" i="3"/>
  <c r="D176" i="3"/>
  <c r="D175" i="3"/>
  <c r="D174" i="3"/>
  <c r="D173" i="3"/>
  <c r="D171" i="3"/>
  <c r="D168" i="3"/>
  <c r="D167" i="3"/>
  <c r="D165" i="3"/>
  <c r="D162" i="3"/>
  <c r="D159" i="3"/>
  <c r="D139" i="3" l="1"/>
  <c r="D138" i="3"/>
  <c r="D137" i="3"/>
  <c r="D136" i="3"/>
  <c r="D135" i="3"/>
  <c r="D134" i="3"/>
  <c r="F129" i="3" l="1"/>
  <c r="F128" i="3"/>
  <c r="F127" i="3"/>
  <c r="F126" i="3"/>
  <c r="F125" i="3"/>
  <c r="F124" i="3"/>
  <c r="F123" i="3"/>
  <c r="F122" i="3"/>
  <c r="F120" i="3"/>
  <c r="F119" i="3"/>
  <c r="F118" i="3"/>
  <c r="F117" i="3"/>
  <c r="F116" i="3"/>
  <c r="F115" i="3"/>
  <c r="F114" i="3"/>
  <c r="F113" i="3"/>
  <c r="F112" i="3"/>
  <c r="F111" i="3"/>
  <c r="F110" i="3"/>
  <c r="F109" i="3"/>
  <c r="F108" i="3"/>
  <c r="F106" i="3"/>
  <c r="F105" i="3"/>
  <c r="F104" i="3"/>
  <c r="F103" i="3"/>
  <c r="F102" i="3"/>
  <c r="D100" i="3"/>
  <c r="F100" i="3" s="1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3" i="3"/>
  <c r="E69" i="3" l="1"/>
  <c r="D69" i="3"/>
  <c r="D64" i="3"/>
  <c r="D63" i="3"/>
  <c r="D62" i="3"/>
  <c r="D61" i="3"/>
  <c r="D60" i="3"/>
  <c r="D59" i="3"/>
  <c r="D58" i="3"/>
  <c r="D57" i="3"/>
  <c r="D54" i="3"/>
  <c r="D56" i="3"/>
  <c r="D53" i="3"/>
  <c r="D52" i="3"/>
  <c r="D51" i="3"/>
  <c r="D50" i="3"/>
  <c r="D49" i="3"/>
  <c r="D48" i="3"/>
  <c r="D47" i="3"/>
  <c r="D46" i="3"/>
  <c r="D44" i="3"/>
  <c r="D43" i="3"/>
  <c r="D42" i="3"/>
  <c r="D41" i="3"/>
  <c r="D39" i="3"/>
  <c r="D38" i="3"/>
  <c r="D37" i="3"/>
  <c r="D35" i="3"/>
  <c r="D31" i="3"/>
  <c r="D30" i="3"/>
  <c r="D29" i="3"/>
  <c r="F69" i="3" l="1"/>
  <c r="F65" i="3"/>
  <c r="E64" i="3"/>
  <c r="F64" i="3" s="1"/>
  <c r="E63" i="3"/>
  <c r="F63" i="3" s="1"/>
  <c r="E62" i="3"/>
  <c r="F62" i="3" s="1"/>
  <c r="E61" i="3"/>
  <c r="F61" i="3" s="1"/>
  <c r="E60" i="3"/>
  <c r="F60" i="3" s="1"/>
  <c r="E59" i="3"/>
  <c r="F59" i="3" s="1"/>
  <c r="E58" i="3"/>
  <c r="F58" i="3" s="1"/>
  <c r="E57" i="3"/>
  <c r="F57" i="3" s="1"/>
  <c r="E56" i="3"/>
  <c r="F56" i="3" s="1"/>
  <c r="E55" i="3"/>
  <c r="F55" i="3" s="1"/>
  <c r="F54" i="3"/>
  <c r="E53" i="3"/>
  <c r="F53" i="3" s="1"/>
  <c r="E52" i="3"/>
  <c r="F52" i="3" s="1"/>
  <c r="F51" i="3"/>
  <c r="F50" i="3"/>
  <c r="E49" i="3"/>
  <c r="F49" i="3" s="1"/>
  <c r="E48" i="3"/>
  <c r="F48" i="3" s="1"/>
  <c r="E47" i="3"/>
  <c r="F47" i="3" s="1"/>
  <c r="E46" i="3"/>
  <c r="F46" i="3" s="1"/>
  <c r="E45" i="3"/>
  <c r="F45" i="3" s="1"/>
  <c r="E44" i="3"/>
  <c r="F44" i="3" s="1"/>
  <c r="E43" i="3"/>
  <c r="F43" i="3" s="1"/>
  <c r="E42" i="3"/>
  <c r="F42" i="3" s="1"/>
  <c r="E41" i="3"/>
  <c r="F41" i="3" s="1"/>
  <c r="F39" i="3"/>
  <c r="F38" i="3"/>
  <c r="F37" i="3"/>
  <c r="E36" i="3"/>
  <c r="F36" i="3" s="1"/>
  <c r="E35" i="3"/>
  <c r="F35" i="3" s="1"/>
  <c r="E34" i="3"/>
  <c r="F34" i="3" s="1"/>
  <c r="E33" i="3"/>
  <c r="F33" i="3" s="1"/>
  <c r="E32" i="3"/>
  <c r="F32" i="3" s="1"/>
  <c r="E31" i="3"/>
  <c r="F31" i="3" s="1"/>
  <c r="E30" i="3"/>
  <c r="F30" i="3" s="1"/>
  <c r="E29" i="3"/>
  <c r="F29" i="3" s="1"/>
  <c r="F22" i="3"/>
  <c r="F27" i="3" s="1"/>
  <c r="F16" i="3"/>
  <c r="F21" i="3" s="1"/>
  <c r="F9" i="3"/>
  <c r="F229" i="3" l="1"/>
  <c r="F228" i="3"/>
  <c r="F131" i="3" l="1"/>
  <c r="F130" i="3"/>
  <c r="F80" i="3"/>
  <c r="F79" i="3"/>
  <c r="F78" i="3" l="1"/>
  <c r="F94" i="3"/>
  <c r="F197" i="3" l="1"/>
  <c r="F194" i="3"/>
  <c r="F193" i="3"/>
  <c r="F192" i="3"/>
  <c r="F191" i="3"/>
  <c r="F190" i="3"/>
  <c r="F189" i="3"/>
  <c r="F188" i="3"/>
  <c r="F187" i="3"/>
  <c r="F186" i="3"/>
  <c r="F185" i="3"/>
  <c r="F184" i="3"/>
  <c r="F183" i="3"/>
  <c r="F182" i="3"/>
  <c r="F179" i="3"/>
  <c r="F178" i="3"/>
  <c r="F225" i="3" l="1"/>
  <c r="E224" i="3"/>
  <c r="F224" i="3" s="1"/>
  <c r="E223" i="3"/>
  <c r="F223" i="3" s="1"/>
  <c r="E222" i="3"/>
  <c r="F222" i="3" s="1"/>
  <c r="E221" i="3"/>
  <c r="F221" i="3" s="1"/>
  <c r="E220" i="3"/>
  <c r="F220" i="3" s="1"/>
  <c r="E219" i="3"/>
  <c r="F219" i="3" s="1"/>
  <c r="E218" i="3"/>
  <c r="F218" i="3" s="1"/>
  <c r="E217" i="3"/>
  <c r="F217" i="3" s="1"/>
  <c r="E216" i="3"/>
  <c r="F216" i="3" s="1"/>
  <c r="E215" i="3"/>
  <c r="F215" i="3" s="1"/>
  <c r="E214" i="3"/>
  <c r="F214" i="3" s="1"/>
  <c r="E213" i="3"/>
  <c r="F213" i="3" s="1"/>
  <c r="E212" i="3"/>
  <c r="F212" i="3" s="1"/>
  <c r="E211" i="3"/>
  <c r="F211" i="3" s="1"/>
  <c r="E210" i="3"/>
  <c r="F210" i="3" s="1"/>
  <c r="E209" i="3"/>
  <c r="F209" i="3" s="1"/>
  <c r="E208" i="3"/>
  <c r="F208" i="3" s="1"/>
  <c r="E207" i="3"/>
  <c r="F207" i="3" s="1"/>
  <c r="E206" i="3"/>
  <c r="F206" i="3" s="1"/>
  <c r="E205" i="3"/>
  <c r="F205" i="3" s="1"/>
  <c r="E204" i="3"/>
  <c r="F204" i="3" s="1"/>
  <c r="E203" i="3"/>
  <c r="F203" i="3" s="1"/>
  <c r="E202" i="3"/>
  <c r="F202" i="3" s="1"/>
  <c r="E201" i="3"/>
  <c r="F201" i="3" s="1"/>
  <c r="E200" i="3"/>
  <c r="F200" i="3" s="1"/>
  <c r="F176" i="3"/>
  <c r="F175" i="3"/>
  <c r="F174" i="3"/>
  <c r="F173" i="3"/>
  <c r="F172" i="3"/>
  <c r="F171" i="3"/>
  <c r="F170" i="3"/>
  <c r="F169" i="3"/>
  <c r="F168" i="3"/>
  <c r="F167" i="3"/>
  <c r="F166" i="3"/>
  <c r="F165" i="3"/>
  <c r="F164" i="3"/>
  <c r="F163" i="3"/>
  <c r="F162" i="3"/>
  <c r="F161" i="3"/>
  <c r="F160" i="3"/>
  <c r="F159" i="3"/>
  <c r="F158" i="3"/>
  <c r="F157" i="3"/>
  <c r="F156" i="3"/>
  <c r="F155" i="3"/>
  <c r="F153" i="3"/>
  <c r="F151" i="3"/>
  <c r="F150" i="3"/>
  <c r="F149" i="3"/>
  <c r="F148" i="3"/>
  <c r="F147" i="3"/>
  <c r="F146" i="3"/>
  <c r="F145" i="3"/>
  <c r="F144" i="3"/>
  <c r="F143" i="3"/>
  <c r="F142" i="3"/>
  <c r="F139" i="3"/>
  <c r="F138" i="3"/>
  <c r="F137" i="3"/>
  <c r="F136" i="3"/>
  <c r="F135" i="3"/>
  <c r="F134" i="3"/>
  <c r="F99" i="3"/>
  <c r="F98" i="3"/>
  <c r="F97" i="3"/>
  <c r="F96" i="3"/>
  <c r="F95" i="3"/>
  <c r="F93" i="3"/>
  <c r="F92" i="3"/>
  <c r="F91" i="3"/>
  <c r="F90" i="3"/>
  <c r="F89" i="3"/>
  <c r="F88" i="3"/>
  <c r="F87" i="3"/>
  <c r="F86" i="3"/>
  <c r="F85" i="3"/>
  <c r="F84" i="3"/>
  <c r="F83" i="3"/>
  <c r="F82" i="3"/>
  <c r="F81" i="3"/>
  <c r="F77" i="3"/>
  <c r="F76" i="3"/>
  <c r="F75" i="3"/>
  <c r="F74" i="3"/>
  <c r="F73" i="3"/>
  <c r="F72" i="3"/>
</calcChain>
</file>

<file path=xl/sharedStrings.xml><?xml version="1.0" encoding="utf-8"?>
<sst xmlns="http://schemas.openxmlformats.org/spreadsheetml/2006/main" count="499" uniqueCount="231">
  <si>
    <t>Додаток</t>
  </si>
  <si>
    <t>до рішення виконавчого комітету</t>
  </si>
  <si>
    <t>Новомосковської міської ради</t>
  </si>
  <si>
    <t>№ з/п</t>
  </si>
  <si>
    <t>Найменування послуги</t>
  </si>
  <si>
    <t>Тариф з ПДВ, грн.</t>
  </si>
  <si>
    <t>Од.виміру</t>
  </si>
  <si>
    <t>Тариф без ПДВ, грн.</t>
  </si>
  <si>
    <t>ПДВ, грн.</t>
  </si>
  <si>
    <t xml:space="preserve"> Лабораторні, діагностичні та консультативні послуги за зверненням громадян, що надаються без направлення лікаря.</t>
  </si>
  <si>
    <t xml:space="preserve"> “Коагулоргамма”</t>
  </si>
  <si>
    <t xml:space="preserve">“Електроліти” </t>
  </si>
  <si>
    <t xml:space="preserve">“Креатинин” </t>
  </si>
  <si>
    <t xml:space="preserve">“Мочевина” </t>
  </si>
  <si>
    <t xml:space="preserve">"Рівень сечової кислоти" </t>
  </si>
  <si>
    <t xml:space="preserve"> "Ревмокомплекс" </t>
  </si>
  <si>
    <t xml:space="preserve"> “Загальний білок” </t>
  </si>
  <si>
    <t xml:space="preserve">“Аналіз крові на холестерин в крові” </t>
  </si>
  <si>
    <t xml:space="preserve">“Аналіз кальцій крові” </t>
  </si>
  <si>
    <t>"Сеча на стерильність"</t>
  </si>
  <si>
    <t xml:space="preserve"> “Аналіз нирковий комплекс” </t>
  </si>
  <si>
    <t xml:space="preserve">“Мазки з вух” </t>
  </si>
  <si>
    <t xml:space="preserve">“Мазки з очей” </t>
  </si>
  <si>
    <t xml:space="preserve">“Мазки з зіву та носа на патогенну мікрофлору” </t>
  </si>
  <si>
    <t xml:space="preserve">“Мокротиння”  </t>
  </si>
  <si>
    <t xml:space="preserve">“Мазки з ран” </t>
  </si>
  <si>
    <t xml:space="preserve">“Посів на грибкову інфекцію” </t>
  </si>
  <si>
    <t xml:space="preserve">“Зішкріб на грибкову інфекцію” </t>
  </si>
  <si>
    <t xml:space="preserve">“Комплекс серологічних реакцій (КСР) (Реакція Вассермана)” </t>
  </si>
  <si>
    <t xml:space="preserve">"Печінковий комплекс" </t>
  </si>
  <si>
    <t xml:space="preserve">"Дисбактеріоз" </t>
  </si>
  <si>
    <t>“Кишкова група”</t>
  </si>
  <si>
    <t xml:space="preserve"> "Мазки із статевих органів  V,C"</t>
  </si>
  <si>
    <t xml:space="preserve"> "Дифтерія" </t>
  </si>
  <si>
    <t xml:space="preserve">“Сеча по Нечипоренко” </t>
  </si>
  <si>
    <t xml:space="preserve">“Зіскоби на гострики” </t>
  </si>
  <si>
    <t xml:space="preserve">“Копрограми” </t>
  </si>
  <si>
    <t xml:space="preserve">“Білкові фракції” </t>
  </si>
  <si>
    <t xml:space="preserve">"Аналіз крові на білірубін" </t>
  </si>
  <si>
    <t xml:space="preserve"> "Аспартатамінотрансфераза (АСТ)" </t>
  </si>
  <si>
    <t xml:space="preserve"> "Аланінамінотрансфераза (АЛТ)" </t>
  </si>
  <si>
    <t xml:space="preserve"> "Тимолова проба"</t>
  </si>
  <si>
    <t>1 дослідження</t>
  </si>
  <si>
    <t>“Група крові та Rh - фактор”</t>
  </si>
  <si>
    <t xml:space="preserve">“Аналіз крові на цукор” </t>
  </si>
  <si>
    <t xml:space="preserve">“Визначення вмісту заліза” </t>
  </si>
  <si>
    <t>взяття венозної крові</t>
  </si>
  <si>
    <t>Фізіотерапевтичні процедури:</t>
  </si>
  <si>
    <t>"Електрофорез"</t>
  </si>
  <si>
    <t>"Ультрозвук"</t>
  </si>
  <si>
    <t>"Фонофорез"</t>
  </si>
  <si>
    <t>"Д’ Арсонваль"</t>
  </si>
  <si>
    <t>"УВЧ"</t>
  </si>
  <si>
    <t>"Магнітотерапія"</t>
  </si>
  <si>
    <t>"Індивідуальне заняття з лікувальної фізкультури"</t>
  </si>
  <si>
    <t xml:space="preserve">оздоровчий масаж ступні та гомілки                       </t>
  </si>
  <si>
    <t xml:space="preserve">оздоровчого масажу гомілково-ступневого суглоба (проксимального відділу ступні, ділянки та нижньої третини гомілки)                                      </t>
  </si>
  <si>
    <t xml:space="preserve">оздоровчого масажу колінного суглоба (верхньої третини гомілки, ділянки колінного суглоба та нижньої  третини стегна)                                     </t>
  </si>
  <si>
    <t>оздоровчого масажу тазостегнового суглоба (верхньої третини стегна, ділянки тазостегнового суглоба та сідничної ділянки тієї ж сторони)</t>
  </si>
  <si>
    <t xml:space="preserve">оздоровчого масажу нижньої кінцівки та попереку (ділянки ступні, гомілки, стегна, сідничної та попереково-крижової ділянки)                             </t>
  </si>
  <si>
    <t>оздоровчого масажу нижньої кінцівки</t>
  </si>
  <si>
    <t>оздоровчого масажу ділянки хребта (задньої поверхні шиї, спини та попереково-крижової ділянки від лівої до правої задньої аксилярної лінії)</t>
  </si>
  <si>
    <t xml:space="preserve">сегментний оздоровчий  масаж шийно-грудного відділу хребта    </t>
  </si>
  <si>
    <t xml:space="preserve">оздоровчого масажу шийно-грудного відділу хребта (ділянки задньої поверхні шиї та ділянки спини до I поперекового хребця від лівої до правої задньої аксилярної лінії)                                  </t>
  </si>
  <si>
    <t xml:space="preserve">оздоровчого масажу спини та попереку (від VII шийного хребця до крижової ділянки від лівої до правої середньої аксилярної лінії)                    </t>
  </si>
  <si>
    <t xml:space="preserve">сегментний масаж попереково-крижової ділянки   </t>
  </si>
  <si>
    <t xml:space="preserve">оздоровчого масажу попереково-крижової ділянки (від I поперекового хребця до нижніх сідничних схилів)      </t>
  </si>
  <si>
    <t xml:space="preserve">оздоровчого масажу м'язів передньої черевної порожнини      </t>
  </si>
  <si>
    <t xml:space="preserve">оздоровчого масажу спини (від VII шийного до 1 поперекового хребця і від лівої та правої середньої аксилярної лінії)            </t>
  </si>
  <si>
    <t xml:space="preserve">оздоровчого масажу   ділянки грудної клітки (ділянки передньої поверхні грудної клітки від передніх кордонів  надпліччя до реберних дуг та ділянок спини від VII шийного до 1 поперекового хребця)          </t>
  </si>
  <si>
    <t xml:space="preserve">оздоровчого масажу   кисті та передпліччя             </t>
  </si>
  <si>
    <t xml:space="preserve">оздоровчого масажу   променево-зап'ястного суглоба (проксимального відділу кисті, ділянки променево-зап'ясного суглоба та передпліччя)                   </t>
  </si>
  <si>
    <t xml:space="preserve">оздоровчого масажу   ліктьового суглоба (верхньої третини передпліччя, ділянки ліктьового суглоба та нижньої третини плеча) </t>
  </si>
  <si>
    <t xml:space="preserve">оздоровчого масажу   плечового суглоба (верхньої третини плеча, ділянки плечового суглоба та надпліччя тієї ж сторони)      </t>
  </si>
  <si>
    <t>оздоровчого масажу  верхньої кінцівки</t>
  </si>
  <si>
    <t xml:space="preserve">оздоровчого масажу  верхньої кінцівки, надпліччя та ділянки лопатки   </t>
  </si>
  <si>
    <t xml:space="preserve">оздоровчого масажу комірцевої зони (задньої поверхні шиї,   спини до рівня IV грудного хребця, передньої   поверхні грудної клітки до II ребра)           </t>
  </si>
  <si>
    <t>оздоровчого масажу шиї</t>
  </si>
  <si>
    <t xml:space="preserve">оздоровчого масажу обличчя ( лобової; навколо очної, навколо вушної ділянок; верхньої та нижньої щелепи)   </t>
  </si>
  <si>
    <t>оздоровчого масажу голови ( лобно-скроневої і потилично-тім'яної області)</t>
  </si>
  <si>
    <t>Оздоровчий масаж, гімнастика з метою профілактики захворювань та зміцнення здоров'я дорослого населення.</t>
  </si>
  <si>
    <t>1 процедура</t>
  </si>
  <si>
    <t>1 шт.</t>
  </si>
  <si>
    <t>Консультації лікарів</t>
  </si>
  <si>
    <t>консультації лікаря-гастроентеролога</t>
  </si>
  <si>
    <t>консультації лікаря-дерматовенеролога</t>
  </si>
  <si>
    <t>консультації лікаря-ендокринолога</t>
  </si>
  <si>
    <t>консультації лікаря-інфекціоніста центра профілактики та боротьби зі СНІДом</t>
  </si>
  <si>
    <t>консультації лікаря-інфекціоніста</t>
  </si>
  <si>
    <t>консультації лікаря кардіолога</t>
  </si>
  <si>
    <t>консультації лікаря ЛФК</t>
  </si>
  <si>
    <t>консультації лікаря-невропатолога</t>
  </si>
  <si>
    <t xml:space="preserve">консультації лікаря ортопеда-травматолога </t>
  </si>
  <si>
    <t>консультації лікаря-отоларинголога</t>
  </si>
  <si>
    <t>консультації лікаря-офтальмолога</t>
  </si>
  <si>
    <t>консультації лікаря-пульмонолога</t>
  </si>
  <si>
    <t>консультації лікаря ревматолога</t>
  </si>
  <si>
    <t>консультації лікаря-терапевта</t>
  </si>
  <si>
    <t>консультації лікаря-уролога</t>
  </si>
  <si>
    <t>консультації лікаря-хірурга</t>
  </si>
  <si>
    <t>1 консультація</t>
  </si>
  <si>
    <t>дослідження "Гістероскопія"</t>
  </si>
  <si>
    <t>дослідження "Холтерівське монітурірування ЕКГ"</t>
  </si>
  <si>
    <t>дослідження "Колоноскопія" з біопсією</t>
  </si>
  <si>
    <t>дослідження "Колоноскопія"</t>
  </si>
  <si>
    <t>дослідження "Взяття мазків із зіва та носа"</t>
  </si>
  <si>
    <t>дослідження  "Вимір внутриочного тиску"</t>
  </si>
  <si>
    <t>дослідження "Корекція зору.  Підбір окулярів, контактних лінз "</t>
  </si>
  <si>
    <t>рентгенологічного  дослідження (медична плівка 20*25)</t>
  </si>
  <si>
    <t>рентгенологічного  дослідження (медична плівка 35*43)</t>
  </si>
  <si>
    <t>дослідження "Цистоскопія сечового міхура"</t>
  </si>
  <si>
    <t>процедура " Масаж статевого чоловічого органу"</t>
  </si>
  <si>
    <t>процедура "Взяття урогенітального мазка "</t>
  </si>
  <si>
    <t>процедура "Масаж простати"</t>
  </si>
  <si>
    <t>процедура "Взяття секрету  передміхурової залози"</t>
  </si>
  <si>
    <t>дослідження (ЕКГ)</t>
  </si>
  <si>
    <t xml:space="preserve">застосуванням наркозу для дослідження "Колоноскопія"  </t>
  </si>
  <si>
    <t>Рентгенографія кісток таза в одній проекції</t>
  </si>
  <si>
    <t>Рентгенографія ключиці в одній проекції</t>
  </si>
  <si>
    <t>Рентгенографія висково-щелепного суглоба</t>
  </si>
  <si>
    <t>Рентгенографія колоносових пазух</t>
  </si>
  <si>
    <t>Рентгенографія грудного відділу</t>
  </si>
  <si>
    <t>Рентгенографія скроневої кістки  в двох проекціях</t>
  </si>
  <si>
    <t>Рентгенографія кісток носа в двох проекціях</t>
  </si>
  <si>
    <t>Рентгенографія нижньої щелепи в двох проекціях</t>
  </si>
  <si>
    <t>Рентгенографія черепа в двох проекціях</t>
  </si>
  <si>
    <t>Рентгенографія 1-го суглоба відділу в двох проекціях</t>
  </si>
  <si>
    <t>Рентгенографія попереково-кресцового відділу в двох проекціях</t>
  </si>
  <si>
    <t>Рентгенографія шийного відділу з функціональним дослідженням</t>
  </si>
  <si>
    <t>Рентгенографія шийного відділу в двох проекціях</t>
  </si>
  <si>
    <t>Рентгенологічні дослідження опорно - рухомої системи (цифрова діагностичнаї рентгенівськаї сиситема GXR)</t>
  </si>
  <si>
    <t>"Кал на гельмінти"</t>
  </si>
  <si>
    <t>Тарифи на платні медичні послуги, які надаються відділенням профілактичних медичних оглядів</t>
  </si>
  <si>
    <t>Попередній медичний огляд кандидатів у водіїв транспортних засобів</t>
  </si>
  <si>
    <t>Періодичний медичний огляд кандидатів у водіїв транспортних засобів</t>
  </si>
  <si>
    <t>Дозвіл на право отримання, зберігання, носіння та використання вогнепальної зброї, в т.ч. мисливської та газової</t>
  </si>
  <si>
    <t>Обов'язковий профілактичний медичний огляд працівників окремих професій, виробництв і організацій, діяльність яких пов'язана з обслуговуванням населення і може призвести до поширення інфекційних хвороб:</t>
  </si>
  <si>
    <t>1 огляд</t>
  </si>
  <si>
    <t>Лікар-терапевт</t>
  </si>
  <si>
    <t>Лікар - дерматовенеролог</t>
  </si>
  <si>
    <t>Лікар - отоларинголог</t>
  </si>
  <si>
    <t>л/д гр.крові на РМП</t>
  </si>
  <si>
    <t>л/д мазки на гонорею</t>
  </si>
  <si>
    <t>л/д на кишкові інфекції</t>
  </si>
  <si>
    <t>л/д на гельмінтози</t>
  </si>
  <si>
    <t>л/д на пат. стафілокок</t>
  </si>
  <si>
    <t>взяття капіл.крові</t>
  </si>
  <si>
    <t>Ложка Фолькмана одноразового використання</t>
  </si>
  <si>
    <t>Набір гінекологічний оглядовий стерильний  № 1</t>
  </si>
  <si>
    <t>Попередній та періодичний мед.огляд працівників, зайнятих на важких роботах, роботах із шкідливими чи небезпечними умовами праці або таких, де є потреба у професійному доборі, щорічному обов’яхковому мед.огляді осіб віком до 21 року:</t>
  </si>
  <si>
    <t>Лікар -акушер - гінеколог</t>
  </si>
  <si>
    <t>Лікар - терапевт</t>
  </si>
  <si>
    <t>Лікар -офтальмолог</t>
  </si>
  <si>
    <t>Лікар -хірург</t>
  </si>
  <si>
    <t>Лікар - невропатолог</t>
  </si>
  <si>
    <t>л/д заг.аналіз крові</t>
  </si>
  <si>
    <t>л/д заг.аналіз сечі</t>
  </si>
  <si>
    <t>л/д кров на ГГТ</t>
  </si>
  <si>
    <t>л/д визн.біліруб.АлТ,АсТ</t>
  </si>
  <si>
    <t>л/д кров на цукор</t>
  </si>
  <si>
    <t>л/д карбоксигемоглобін</t>
  </si>
  <si>
    <t>л/д визначення активності лужної фосфатази</t>
  </si>
  <si>
    <t>л/д метгемоглобін</t>
  </si>
  <si>
    <t>л/д холінестерази</t>
  </si>
  <si>
    <t>л/д тельца Гейнца</t>
  </si>
  <si>
    <t>мазок на цитологію</t>
  </si>
  <si>
    <t xml:space="preserve">мазок на флору </t>
  </si>
  <si>
    <t>фннкціональне дослідження ЕКГ</t>
  </si>
  <si>
    <t>Обов'язковий профілактичний наркологічний огляд</t>
  </si>
  <si>
    <t>Обов’язкові попередній та періодичний психіатричні огляди</t>
  </si>
  <si>
    <t>Визначення гепатиту "С"</t>
  </si>
  <si>
    <t>Визначення гепатиту "В"</t>
  </si>
  <si>
    <t>Флюорографічне дослідження</t>
  </si>
  <si>
    <t xml:space="preserve"> “Lамілаза сечі” </t>
  </si>
  <si>
    <t xml:space="preserve"> “Lамілаза крові” </t>
  </si>
  <si>
    <t xml:space="preserve"> “Аналіз крові ” (на аналізаторі)</t>
  </si>
  <si>
    <t>2 шт.</t>
  </si>
  <si>
    <t>2 процедура</t>
  </si>
  <si>
    <t>л/д визначення вмісту заліза</t>
  </si>
  <si>
    <t>Тарифи на платні послуги, які надаються комунальним некомеційним підприємством "Новомосковська центральна  міська лікарня" Новомосковської міської ради"</t>
  </si>
  <si>
    <t>дослідження "Езофагогастродуоденоскопія" без експрес-тесту</t>
  </si>
  <si>
    <t>дослідження "Езофагогастродуоденоскопія" з біопсією</t>
  </si>
  <si>
    <t xml:space="preserve">дослідження "Езофагогастродуоденоскопія" </t>
  </si>
  <si>
    <t>Рентгенологічні дослідження опорно - рухомої системи (система рентгенівська діагностична HF plus)</t>
  </si>
  <si>
    <t>Флюорографічне дослідження( система рентгенівська  діагностична   HF plus)</t>
  </si>
  <si>
    <t>Трансабдомінальні ультразвукові дослідження органів гепатобіліарної системи</t>
  </si>
  <si>
    <t>Дослідження ультразвукове комплексне: печінка+жовчний міхур+жовчні протоки+підшлункова залоза+селезінка</t>
  </si>
  <si>
    <t>Дослідження ультразвукове: печінка + жовчний міхур+жовчні протоки</t>
  </si>
  <si>
    <t>Дослідження ультразвукове печінки</t>
  </si>
  <si>
    <t>Дослідження ультразвукове: жовчний міхур+жовчні протоки</t>
  </si>
  <si>
    <t>Дослідження ультразвукове підшлункової залози</t>
  </si>
  <si>
    <t>Дослідження ультразвукове: селезінка+судини портальної системи</t>
  </si>
  <si>
    <t>Трансабдомінальні дослідження сечостатевої системи для чоловіків</t>
  </si>
  <si>
    <t>Дослідження ультразвукове комплексне для чоловіків: нирки+надниркові залози+сечовий міхур з визначенням залишкової сечі+передміхурова залоза</t>
  </si>
  <si>
    <t>Дослідження ультразвукове: нирки+надниркові залози</t>
  </si>
  <si>
    <t>Дослідження ультразвукове сечового міхура з визначенням залишкової сечі</t>
  </si>
  <si>
    <t>Дослідження ультразвукове передміхурової залози</t>
  </si>
  <si>
    <t>Дослідження ультразвукове яєчків</t>
  </si>
  <si>
    <t>Трансабдомінальні дослідження сечостатевої системи для жінок</t>
  </si>
  <si>
    <t>Дослідження ультразвукове комплексне для жінок: нирки+надниркові залози+сечовий міхур з визначенням залишкової сечі+матка+яєчники</t>
  </si>
  <si>
    <t>Дослідження ультразвукове комплексне: матка+яєчники</t>
  </si>
  <si>
    <t>Дослідження ультразвукове комплексне: матка при вагітності+перинатальне обстеження стану плода</t>
  </si>
  <si>
    <t>Ультразвукові дослідження з використанням внутрішньопорожнинних датчиків</t>
  </si>
  <si>
    <t>Інтравагінальні дослідження жіночих статевих органів</t>
  </si>
  <si>
    <t>Ультразвукові дослідження поверхневих структур, м'яких тканин, кісток та суглобів</t>
  </si>
  <si>
    <t>Дослідження ультразвукове щитоподібної залози</t>
  </si>
  <si>
    <t>Дослідження ультразвукове молочних залоз (з двох сторін)</t>
  </si>
  <si>
    <t>Дослідження ультразвукове слинних залоз</t>
  </si>
  <si>
    <t>Дослідження ультразвукове лімфатичних вузлів</t>
  </si>
  <si>
    <t>Дослідження ультразвукове м'яких тканин</t>
  </si>
  <si>
    <t>Ультразвукові дослідження судин</t>
  </si>
  <si>
    <t>Ультразвукове дослідження периферичних судин</t>
  </si>
  <si>
    <t>Допплерографія судин в імпульсному режимі</t>
  </si>
  <si>
    <t>Дослідження судин з кольоровим допплерівським картуванням</t>
  </si>
  <si>
    <t>Ультразвукові дослідження органів грудної клітини</t>
  </si>
  <si>
    <t>Ультразвукове дослідження плевральної порожнини</t>
  </si>
  <si>
    <t>Інтервенційні лікувально-діагностичні маніпуляції під контролем ехоскопів</t>
  </si>
  <si>
    <t>Черезшкірна діагностична пункція поверхневих структур та м'яких тканин</t>
  </si>
  <si>
    <t xml:space="preserve">Лікувально-діагностичні пункції органів, черевної або плевральної порожнини, заочеревинного простору, порожнини малого тазу </t>
  </si>
  <si>
    <t>Cпеціальні ультразвукові дослідження</t>
  </si>
  <si>
    <t>Ехоофтальмографія</t>
  </si>
  <si>
    <t>Функціональні дослідження жовчного міхура, жовчних протоків, підшлункової залози</t>
  </si>
  <si>
    <t xml:space="preserve">Ультразвукові дослідженя </t>
  </si>
  <si>
    <t>Медична довідка для отримання дозволу ( ліцензії) на об'єкт дозвільної системи Ф № 127/0</t>
  </si>
  <si>
    <t>Бланк медичної довідки про проходження обов'язкових  попереднього та періодичного психіатричних оглядів Ф. № 122-2</t>
  </si>
  <si>
    <t xml:space="preserve"> Вартість бланку особистої медичної книжки Ф.№ 1</t>
  </si>
  <si>
    <t>Медична довідка щодо придатності до керування транспортним засобом Ф.№ 142-0</t>
  </si>
  <si>
    <t>консультації дитячого  лікаря-отоларинголога</t>
  </si>
  <si>
    <t>консультації дитячого  лікаря-офтальмолога</t>
  </si>
  <si>
    <t>Разом</t>
  </si>
  <si>
    <t>від 04.08.2022р.  №357/0/6-22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</si>
</sst>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name val="Times New Roman Cyr"/>
      <family val="1"/>
      <charset val="204"/>
    </font>
    <font>
      <b/>
      <sz val="14"/>
      <color theme="1"/>
      <name val="Calibri"/>
      <family val="2"/>
      <scheme val="minor"/>
    </font>
    <font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/>
    <xf numFmtId="0" fontId="1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wrapText="1"/>
    </xf>
    <xf numFmtId="2" fontId="4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horizontal="right"/>
    </xf>
    <xf numFmtId="2" fontId="4" fillId="0" borderId="1" xfId="0" applyNumberFormat="1" applyFont="1" applyBorder="1"/>
    <xf numFmtId="2" fontId="4" fillId="0" borderId="1" xfId="0" applyNumberFormat="1" applyFont="1" applyBorder="1" applyAlignment="1">
      <alignment horizontal="center" vertical="top"/>
    </xf>
    <xf numFmtId="0" fontId="4" fillId="0" borderId="0" xfId="0" applyFont="1"/>
    <xf numFmtId="0" fontId="4" fillId="0" borderId="1" xfId="0" applyFont="1" applyBorder="1" applyAlignment="1">
      <alignment horizontal="center" wrapText="1"/>
    </xf>
    <xf numFmtId="2" fontId="4" fillId="0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right" vertical="top"/>
    </xf>
    <xf numFmtId="0" fontId="4" fillId="0" borderId="1" xfId="0" applyFont="1" applyFill="1" applyBorder="1" applyAlignment="1">
      <alignment horizontal="left" vertical="top" wrapText="1"/>
    </xf>
    <xf numFmtId="2" fontId="4" fillId="0" borderId="1" xfId="0" applyNumberFormat="1" applyFont="1" applyFill="1" applyBorder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/>
    <xf numFmtId="0" fontId="3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2" fontId="4" fillId="0" borderId="1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2" fontId="4" fillId="0" borderId="6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8" fillId="0" borderId="0" xfId="0" applyFont="1"/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wrapText="1"/>
    </xf>
    <xf numFmtId="2" fontId="4" fillId="2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wrapText="1"/>
    </xf>
    <xf numFmtId="2" fontId="4" fillId="3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wrapText="1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4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6" xfId="0" applyFont="1" applyBorder="1" applyAlignment="1"/>
    <xf numFmtId="0" fontId="5" fillId="0" borderId="7" xfId="0" applyFont="1" applyBorder="1" applyAlignment="1"/>
    <xf numFmtId="0" fontId="3" fillId="0" borderId="6" xfId="0" applyFont="1" applyBorder="1" applyAlignment="1">
      <alignment wrapText="1"/>
    </xf>
    <xf numFmtId="0" fontId="7" fillId="0" borderId="7" xfId="0" applyFont="1" applyBorder="1" applyAlignment="1">
      <alignment wrapText="1"/>
    </xf>
    <xf numFmtId="2" fontId="4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57;&#1053;&#1054;&#1042;&#1053;&#1040;\&#1064;&#1072;&#1087;&#1086;&#1074;&#1072;&#1083;%20&#1054;&#1082;&#1089;&#1072;&#1085;&#1072;%20&#1089;&#1087;&#1077;&#1094;.%20&#1092;&#1086;&#1085;&#1076;\&#1056;&#1072;&#1073;.&#1089;&#1090;.&#1050;&#1072;&#1083;&#1100;&#1082;&#1091;&#1083;&#1103;&#1094;&#1110;&#1111;%20&#1085;&#1072;%20&#1087;&#1083;&#1072;&#1090;&#1085;&#1110;%20&#1082;&#1086;&#1085;&#1089;&#1091;&#1083;&#1100;&#1090;&#1072;&#1094;&#1110;&#1111;%20&#1090;&#1072;%20&#1083;&#1072;&#1073;.&#1076;&#1086;&#1089;&#1083;&#1110;&#1076;&#1078;\&#1055;&#1083;&#1072;&#1090;&#1085;&#1110;%20&#1087;&#1086;&#1089;&#1083;&#1091;&#1075;&#1080;%20&#1083;&#1072;&#1073;&#1086;&#1088;&#1072;&#1090;&#1086;&#1088;&#1085;&#1080;&#1093;%20&#1076;&#1086;&#1089;&#1083;&#1110;&#1076;&#1077;&#1085;&#1100;%202022\&#1050;&#1072;&#1083;&#1100;&#1082;&#1091;&#1083;&#1103;&#1094;&#1110;&#1103;%20&#1083;&#1072;&#1073;&#1086;&#1088;&#1072;&#1090;&#1086;&#1088;&#1085;&#1080;&#1093;%20&#1076;&#1086;&#1089;&#1083;&#1110;&#1076;&#1078;&#1077;&#1085;&#1100;\&#1047;&#1074;&#1077;&#1076;&#1077;&#1085;&#1085;&#1103;%20&#1087;&#1083;&#1072;&#1090;&#1085;&#1080;&#1093;%20&#1087;&#1086;&#1089;&#1083;&#1091;&#1075;%20&#1083;&#1072;&#1073;&#1086;&#1088;&#1072;&#1090;&#1086;&#1088;&#1085;&#1080;&#1093;%20&#1076;&#1086;&#1089;&#1083;&#1110;&#1076;&#1078;&#1077;&#1085;&#1100;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57;&#1053;&#1054;&#1042;&#1053;&#1040;\&#1064;&#1072;&#1087;&#1086;&#1074;&#1072;&#1083;%20&#1054;&#1082;&#1089;&#1072;&#1085;&#1072;%20&#1089;&#1087;&#1077;&#1094;.%20&#1092;&#1086;&#1085;&#1076;\&#1056;&#1072;&#1073;.&#1089;&#1090;.&#1050;&#1072;&#1083;&#1100;&#1082;&#1091;&#1083;&#1103;&#1094;&#1110;&#1111;%20&#1085;&#1072;%20&#1087;&#1083;&#1072;&#1090;&#1085;&#1110;%20&#1082;&#1086;&#1085;&#1089;&#1091;&#1083;&#1100;&#1090;&#1072;&#1094;&#1110;&#1111;%20&#1090;&#1072;%20&#1083;&#1072;&#1073;.&#1076;&#1086;&#1089;&#1083;&#1110;&#1076;&#1078;\&#1042;&#1030;&#1044;&#1044;&#1030;&#1051;&#1045;&#1053;&#1053;&#1071;%20&#1055;&#1051;&#1040;&#1058;&#1053;&#1048;&#1061;%20&#1055;&#1054;&#1057;&#1051;&#1059;&#1043;(&#1055;&#1088;&#1086;&#1092;.&#1086;&#1075;&#1083;&#1103;&#1076;&#1080;)%202022\&#1079;&#1074;&#1077;&#1076;&#1077;&#1085;&#1085;&#1103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57;&#1053;&#1054;&#1042;&#1053;&#1040;\&#1064;&#1072;&#1087;&#1086;&#1074;&#1072;&#1083;%20&#1054;&#1082;&#1089;&#1072;&#1085;&#1072;%20&#1089;&#1087;&#1077;&#1094;.%20&#1092;&#1086;&#1085;&#1076;\&#1056;&#1072;&#1073;.&#1089;&#1090;.&#1050;&#1072;&#1083;&#1100;&#1082;&#1091;&#1083;&#1103;&#1094;&#1110;&#1111;%20&#1085;&#1072;%20&#1087;&#1083;&#1072;&#1090;&#1085;&#1110;%20&#1082;&#1086;&#1085;&#1089;&#1091;&#1083;&#1100;&#1090;&#1072;&#1094;&#1110;&#1111;%20&#1090;&#1072;%20&#1083;&#1072;&#1073;.&#1076;&#1086;&#1089;&#1083;&#1110;&#1076;&#1078;\&#1055;&#1083;&#1072;&#1090;&#1085;&#1110;%20&#1087;&#1086;&#1089;&#1083;&#1091;&#1075;&#1080;%20&#1083;&#1072;&#1073;&#1086;&#1088;&#1072;&#1090;&#1086;&#1088;&#1085;&#1080;&#1093;%20&#1076;&#1086;&#1089;&#1083;&#1110;&#1076;&#1077;&#1085;&#1100;%202022\&#1050;&#1072;&#1083;&#1100;&#1082;&#1091;&#1083;&#1103;&#1094;&#1110;&#1103;%20&#1083;&#1072;&#1073;&#1086;&#1088;&#1072;&#1090;&#1086;&#1088;&#1085;&#1080;&#1093;%20&#1076;&#1086;&#1089;&#1083;&#1110;&#1076;&#1078;&#1077;&#1085;&#1100;\&#1051;&#1072;&#1073;&#1086;&#1088;&#1072;&#1090;&#1086;&#1088;&#1085;&#1110;%20&#1076;&#1086;&#1089;&#1083;&#1110;&#1076;&#1078;&#1077;&#1085;&#1085;&#1103;%20&#1073;&#1077;&#1079;%20&#1085;&#1072;&#1087;&#1088;&#1072;&#1074;&#1083;&#1077;&#1085;&#110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57;&#1053;&#1054;&#1042;&#1053;&#1040;\&#1064;&#1072;&#1087;&#1086;&#1074;&#1072;&#1083;%20&#1054;&#1082;&#1089;&#1072;&#1085;&#1072;%20&#1089;&#1087;&#1077;&#1094;.%20&#1092;&#1086;&#1085;&#1076;\&#1056;&#1072;&#1073;.&#1089;&#1090;.&#1050;&#1072;&#1083;&#1100;&#1082;&#1091;&#1083;&#1103;&#1094;&#1110;&#1111;%20&#1085;&#1072;%20&#1087;&#1083;&#1072;&#1090;&#1085;&#1110;%20&#1082;&#1086;&#1085;&#1089;&#1091;&#1083;&#1100;&#1090;&#1072;&#1094;&#1110;&#1111;%20&#1090;&#1072;%20&#1083;&#1072;&#1073;.&#1076;&#1086;&#1089;&#1083;&#1110;&#1076;&#1078;\&#1055;&#1083;&#1072;&#1090;&#1085;&#1110;%20&#1087;&#1086;&#1089;&#1083;&#1091;&#1075;&#1080;%20&#1087;&#1086;%20&#1082;&#1086;&#1085;&#1089;&#1091;&#1083;&#1100;&#1090;&#1072;&#1094;&#1110;&#1111;%20&#1083;&#1110;&#1082;&#1072;&#1088;&#1110;&#1074;%202022\&#1082;&#1072;&#1083;&#1100;&#1082;&#1091;&#1083;&#1103;&#1094;&#1110;&#1103;%20&#1092;&#1110;&#1079;&#1110;&#1086;&#1090;&#1077;&#1088;&#1072;&#1087;&#1110;&#1103;\&#1047;&#1074;&#1077;&#1076;&#1077;&#1085;&#1085;&#1103;%20&#1087;&#1083;&#1072;&#1090;&#1085;&#1080;&#1093;%20&#1087;&#1086;&#1089;&#1083;&#1091;&#1075;%20&#1092;&#1110;&#1079;&#1110;&#1086;&#1090;&#1077;&#1088;&#1072;&#1087;&#1110;&#1103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57;&#1053;&#1054;&#1042;&#1053;&#1040;\&#1064;&#1072;&#1087;&#1086;&#1074;&#1072;&#1083;%20&#1054;&#1082;&#1089;&#1072;&#1085;&#1072;%20&#1089;&#1087;&#1077;&#1094;.%20&#1092;&#1086;&#1085;&#1076;\&#1056;&#1072;&#1073;.&#1089;&#1090;.&#1050;&#1072;&#1083;&#1100;&#1082;&#1091;&#1083;&#1103;&#1094;&#1110;&#1111;%20&#1085;&#1072;%20&#1087;&#1083;&#1072;&#1090;&#1085;&#1110;%20&#1082;&#1086;&#1085;&#1089;&#1091;&#1083;&#1100;&#1090;&#1072;&#1094;&#1110;&#1111;%20&#1090;&#1072;%20&#1083;&#1072;&#1073;.&#1076;&#1086;&#1089;&#1083;&#1110;&#1076;&#1078;\&#1055;&#1083;&#1072;&#1090;&#1085;&#1110;%20&#1087;&#1086;&#1089;&#1083;&#1091;&#1075;&#1080;%20&#1087;&#1086;%20&#1082;&#1086;&#1085;&#1089;&#1091;&#1083;&#1100;&#1090;&#1072;&#1094;&#1110;&#1111;%20&#1083;&#1110;&#1082;&#1072;&#1088;&#1110;&#1074;%202022\&#1050;&#1086;&#1085;&#1089;&#1091;&#1083;&#1100;&#1090;&#1072;&#1094;&#1110;&#1111;%20&#1083;&#1110;&#1082;&#1072;&#1088;&#1110;&#1074;%20(&#1087;&#1077;&#1088;&#1077;&#1087;&#1088;&#1086;&#1074;&#1110;&#1088;&#1080;&#1083;&#1072;)\&#1082;&#1086;&#1085;&#1089;&#1091;&#1083;&#1100;&#1090;&#1072;&#1094;&#1110;&#1103;%20&#1075;&#1072;&#1089;&#1090;&#1088;&#1086;&#1077;&#1085;&#1090;&#1077;&#1088;&#1086;&#1083;&#1086;&#1075;&#1072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57;&#1053;&#1054;&#1042;&#1053;&#1040;\&#1064;&#1072;&#1087;&#1086;&#1074;&#1072;&#1083;%20&#1054;&#1082;&#1089;&#1072;&#1085;&#1072;%20&#1089;&#1087;&#1077;&#1094;.%20&#1092;&#1086;&#1085;&#1076;\&#1056;&#1072;&#1073;.&#1089;&#1090;.&#1050;&#1072;&#1083;&#1100;&#1082;&#1091;&#1083;&#1103;&#1094;&#1110;&#1111;%20&#1085;&#1072;%20&#1087;&#1083;&#1072;&#1090;&#1085;&#1110;%20&#1082;&#1086;&#1085;&#1089;&#1091;&#1083;&#1100;&#1090;&#1072;&#1094;&#1110;&#1111;%20&#1090;&#1072;%20&#1083;&#1072;&#1073;.&#1076;&#1086;&#1089;&#1083;&#1110;&#1076;&#1078;\&#1055;&#1083;&#1072;&#1090;&#1085;&#1110;%20&#1087;&#1086;&#1089;&#1083;&#1091;&#1075;&#1080;%20&#1087;&#1086;%20&#1082;&#1086;&#1085;&#1089;&#1091;&#1083;&#1100;&#1090;&#1072;&#1094;&#1110;&#1111;%20&#1083;&#1110;&#1082;&#1072;&#1088;&#1110;&#1074;%202022\&#1050;&#1086;&#1085;&#1089;&#1091;&#1083;&#1100;&#1090;&#1072;&#1094;&#1110;&#1111;%20&#1083;&#1110;&#1082;&#1072;&#1088;&#1110;&#1074;%20(&#1087;&#1077;&#1088;&#1077;&#1087;&#1088;&#1086;&#1074;&#1110;&#1088;&#1080;&#1083;&#1072;)\&#1082;&#1086;&#1085;&#1089;&#1091;&#1083;&#1100;&#1090;&#1072;&#1094;&#1110;&#1103;%20&#1076;&#1077;&#1088;&#1084;&#1072;&#1090;&#1086;&#1083;&#1086;&#1075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57;&#1053;&#1054;&#1042;&#1053;&#1040;\&#1064;&#1072;&#1087;&#1086;&#1074;&#1072;&#1083;%20&#1054;&#1082;&#1089;&#1072;&#1085;&#1072;%20&#1089;&#1087;&#1077;&#1094;.%20&#1092;&#1086;&#1085;&#1076;\&#1056;&#1072;&#1073;.&#1089;&#1090;.&#1050;&#1072;&#1083;&#1100;&#1082;&#1091;&#1083;&#1103;&#1094;&#1110;&#1111;%20&#1085;&#1072;%20&#1087;&#1083;&#1072;&#1090;&#1085;&#1110;%20&#1082;&#1086;&#1085;&#1089;&#1091;&#1083;&#1100;&#1090;&#1072;&#1094;&#1110;&#1111;%20&#1090;&#1072;%20&#1083;&#1072;&#1073;.&#1076;&#1086;&#1089;&#1083;&#1110;&#1076;&#1078;\&#1055;&#1083;&#1072;&#1090;&#1085;&#1110;%20&#1087;&#1086;&#1089;&#1083;&#1091;&#1075;&#1080;%20&#1087;&#1086;%20&#1082;&#1086;&#1085;&#1089;&#1091;&#1083;&#1100;&#1090;&#1072;&#1094;&#1110;&#1111;%20&#1083;&#1110;&#1082;&#1072;&#1088;&#1110;&#1074;%202022\&#1050;&#1086;&#1085;&#1089;&#1091;&#1083;&#1100;&#1090;&#1072;&#1094;&#1110;&#1111;%20&#1083;&#1110;&#1082;&#1072;&#1088;&#1110;&#1074;%20(&#1087;&#1077;&#1088;&#1077;&#1087;&#1088;&#1086;&#1074;&#1110;&#1088;&#1080;&#1083;&#1072;)\&#1082;&#1086;&#1085;&#1089;&#1091;&#1083;&#1100;&#1090;&#1072;&#1094;&#1110;&#1103;%20&#1077;&#1085;&#1076;&#1086;&#1082;&#1088;&#1080;&#1085;&#1086;&#1083;&#1086;&#107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57;&#1053;&#1054;&#1042;&#1053;&#1040;\&#1064;&#1072;&#1087;&#1086;&#1074;&#1072;&#1083;%20&#1054;&#1082;&#1089;&#1072;&#1085;&#1072;%20&#1089;&#1087;&#1077;&#1094;.%20&#1092;&#1086;&#1085;&#1076;\&#1056;&#1072;&#1073;.&#1089;&#1090;.&#1050;&#1072;&#1083;&#1100;&#1082;&#1091;&#1083;&#1103;&#1094;&#1110;&#1111;%20&#1085;&#1072;%20&#1087;&#1083;&#1072;&#1090;&#1085;&#1110;%20&#1082;&#1086;&#1085;&#1089;&#1091;&#1083;&#1100;&#1090;&#1072;&#1094;&#1110;&#1111;%20&#1090;&#1072;%20&#1083;&#1072;&#1073;.&#1076;&#1086;&#1089;&#1083;&#1110;&#1076;&#1078;\&#1055;&#1083;&#1072;&#1090;&#1085;&#1110;%20&#1087;&#1086;&#1089;&#1083;&#1091;&#1075;&#1080;%20&#1087;&#1086;%20&#1082;&#1086;&#1085;&#1089;&#1091;&#1083;&#1100;&#1090;&#1072;&#1094;&#1110;&#1111;%20&#1083;&#1110;&#1082;&#1072;&#1088;&#1110;&#1074;%202022\&#1050;&#1086;&#1085;&#1089;&#1091;&#1083;&#1100;&#1090;&#1072;&#1094;&#1110;&#1111;%20&#1083;&#1110;&#1082;&#1072;&#1088;&#1110;&#1074;%20(&#1087;&#1077;&#1088;&#1077;&#1087;&#1088;&#1086;&#1074;&#1110;&#1088;&#1080;&#1083;&#1072;)\&#1082;&#1086;&#1085;&#1089;&#1091;&#1083;&#1100;&#1090;&#1072;&#1094;&#1110;&#1103;%20&#1110;&#1085;&#1092;&#1077;&#1082;&#1094;&#1110;&#1086;&#1085;&#1110;&#1089;&#1090;&#1072;%20&#1057;&#1053;&#1110;&#1044;%20&#1082;&#1072;&#1073;.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57;&#1053;&#1054;&#1042;&#1053;&#1040;\&#1064;&#1072;&#1087;&#1086;&#1074;&#1072;&#1083;%20&#1054;&#1082;&#1089;&#1072;&#1085;&#1072;%20&#1089;&#1087;&#1077;&#1094;.%20&#1092;&#1086;&#1085;&#1076;\&#1056;&#1072;&#1073;.&#1089;&#1090;.&#1050;&#1072;&#1083;&#1100;&#1082;&#1091;&#1083;&#1103;&#1094;&#1110;&#1111;%20&#1085;&#1072;%20&#1087;&#1083;&#1072;&#1090;&#1085;&#1110;%20&#1082;&#1086;&#1085;&#1089;&#1091;&#1083;&#1100;&#1090;&#1072;&#1094;&#1110;&#1111;%20&#1090;&#1072;%20&#1083;&#1072;&#1073;.&#1076;&#1086;&#1089;&#1083;&#1110;&#1076;&#1078;\&#1055;&#1083;&#1072;&#1090;&#1085;&#1110;%20&#1087;&#1086;&#1089;&#1083;&#1091;&#1075;&#1080;%20&#1087;&#1086;%20&#1082;&#1086;&#1085;&#1089;&#1091;&#1083;&#1100;&#1090;&#1072;&#1094;&#1110;&#1111;%20&#1083;&#1110;&#1082;&#1072;&#1088;&#1110;&#1074;%202022\&#1050;&#1086;&#1085;&#1089;&#1091;&#1083;&#1100;&#1090;&#1072;&#1094;&#1110;&#1111;%20&#1083;&#1110;&#1082;&#1072;&#1088;&#1110;&#1074;%20(&#1087;&#1077;&#1088;&#1077;&#1087;&#1088;&#1086;&#1074;&#1110;&#1088;&#1080;&#1083;&#1072;)\&#1082;&#1086;&#1085;&#1089;&#1091;&#1083;&#1100;&#1090;&#1072;&#1094;&#1110;&#1103;%20&#1110;&#1085;&#1092;&#1077;&#1082;&#1094;&#1110;&#1086;&#1085;&#1110;&#1089;&#1090;&#1072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57;&#1053;&#1054;&#1042;&#1053;&#1040;\&#1064;&#1072;&#1087;&#1086;&#1074;&#1072;&#1083;%20&#1054;&#1082;&#1089;&#1072;&#1085;&#1072;%20&#1089;&#1087;&#1077;&#1094;.%20&#1092;&#1086;&#1085;&#1076;\&#1056;&#1072;&#1073;.&#1089;&#1090;.&#1050;&#1072;&#1083;&#1100;&#1082;&#1091;&#1083;&#1103;&#1094;&#1110;&#1111;%20&#1085;&#1072;%20&#1087;&#1083;&#1072;&#1090;&#1085;&#1110;%20&#1082;&#1086;&#1085;&#1089;&#1091;&#1083;&#1100;&#1090;&#1072;&#1094;&#1110;&#1111;%20&#1090;&#1072;%20&#1083;&#1072;&#1073;.&#1076;&#1086;&#1089;&#1083;&#1110;&#1076;&#1078;\&#1055;&#1083;&#1072;&#1090;&#1085;&#1110;%20&#1087;&#1086;&#1089;&#1083;&#1091;&#1075;&#1080;%20&#1087;&#1086;%20&#1082;&#1086;&#1085;&#1089;&#1091;&#1083;&#1100;&#1090;&#1072;&#1094;&#1110;&#1111;%20&#1083;&#1110;&#1082;&#1072;&#1088;&#1110;&#1074;%202022\&#1050;&#1086;&#1085;&#1089;&#1091;&#1083;&#1100;&#1090;&#1072;&#1094;&#1110;&#1111;%20&#1083;&#1110;&#1082;&#1072;&#1088;&#1110;&#1074;%20(&#1087;&#1077;&#1088;&#1077;&#1087;&#1088;&#1086;&#1074;&#1110;&#1088;&#1080;&#1083;&#1072;)\&#1082;&#1086;&#1085;&#1089;&#1091;&#1083;&#1100;&#1090;&#1072;&#1094;&#1110;&#1103;%20&#1082;&#1072;&#1088;&#1076;&#1110;&#1086;&#1083;&#1086;&#1075;&#1072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57;&#1053;&#1054;&#1042;&#1053;&#1040;\&#1064;&#1072;&#1087;&#1086;&#1074;&#1072;&#1083;%20&#1054;&#1082;&#1089;&#1072;&#1085;&#1072;%20&#1089;&#1087;&#1077;&#1094;.%20&#1092;&#1086;&#1085;&#1076;\&#1056;&#1072;&#1073;.&#1089;&#1090;.&#1050;&#1072;&#1083;&#1100;&#1082;&#1091;&#1083;&#1103;&#1094;&#1110;&#1111;%20&#1085;&#1072;%20&#1087;&#1083;&#1072;&#1090;&#1085;&#1110;%20&#1082;&#1086;&#1085;&#1089;&#1091;&#1083;&#1100;&#1090;&#1072;&#1094;&#1110;&#1111;%20&#1090;&#1072;%20&#1083;&#1072;&#1073;.&#1076;&#1086;&#1089;&#1083;&#1110;&#1076;&#1078;\&#1055;&#1083;&#1072;&#1090;&#1085;&#1110;%20&#1087;&#1086;&#1089;&#1083;&#1091;&#1075;&#1080;%20&#1087;&#1086;%20&#1082;&#1086;&#1085;&#1089;&#1091;&#1083;&#1100;&#1090;&#1072;&#1094;&#1110;&#1111;%20&#1083;&#1110;&#1082;&#1072;&#1088;&#1110;&#1074;%202022\&#1050;&#1086;&#1085;&#1089;&#1091;&#1083;&#1100;&#1090;&#1072;&#1094;&#1110;&#1111;%20&#1083;&#1110;&#1082;&#1072;&#1088;&#1110;&#1074;%20(&#1087;&#1077;&#1088;&#1077;&#1087;&#1088;&#1086;&#1074;&#1110;&#1088;&#1080;&#1083;&#1072;)\&#1082;&#1086;&#1085;&#1089;&#1091;&#1083;&#1100;&#1090;&#1072;&#1094;&#1110;&#1103;%20&#1083;&#1110;&#1082;&#1072;&#1088;&#1103;%20&#1051;&#1060;&#1050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57;&#1053;&#1054;&#1042;&#1053;&#1040;\&#1064;&#1072;&#1087;&#1086;&#1074;&#1072;&#1083;%20&#1054;&#1082;&#1089;&#1072;&#1085;&#1072;%20&#1089;&#1087;&#1077;&#1094;.%20&#1092;&#1086;&#1085;&#1076;\&#1056;&#1072;&#1073;.&#1089;&#1090;.&#1050;&#1072;&#1083;&#1100;&#1082;&#1091;&#1083;&#1103;&#1094;&#1110;&#1111;%20&#1085;&#1072;%20&#1087;&#1083;&#1072;&#1090;&#1085;&#1110;%20&#1082;&#1086;&#1085;&#1089;&#1091;&#1083;&#1100;&#1090;&#1072;&#1094;&#1110;&#1111;%20&#1090;&#1072;%20&#1083;&#1072;&#1073;.&#1076;&#1086;&#1089;&#1083;&#1110;&#1076;&#1078;\&#1055;&#1083;&#1072;&#1090;&#1085;&#1110;%20&#1087;&#1086;&#1089;&#1083;&#1091;&#1075;&#1080;%20&#1087;&#1086;%20&#1082;&#1086;&#1085;&#1089;&#1091;&#1083;&#1100;&#1090;&#1072;&#1094;&#1110;&#1111;%20&#1083;&#1110;&#1082;&#1072;&#1088;&#1110;&#1074;%202022\&#1050;&#1086;&#1085;&#1089;&#1091;&#1083;&#1100;&#1090;&#1072;&#1094;&#1110;&#1111;%20&#1083;&#1110;&#1082;&#1072;&#1088;&#1110;&#1074;%20(&#1087;&#1077;&#1088;&#1077;&#1087;&#1088;&#1086;&#1074;&#1110;&#1088;&#1080;&#1083;&#1072;)\&#1082;&#1086;&#1085;&#1089;&#1091;&#1083;&#1100;&#1090;&#1072;&#1094;&#1110;&#1103;%20&#1085;&#1077;&#1074;&#1088;&#1086;&#1087;&#1072;&#1090;&#1086;&#1083;&#1086;&#1075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57;&#1053;&#1054;&#1042;&#1053;&#1040;\&#1064;&#1072;&#1087;&#1086;&#1074;&#1072;&#1083;%20&#1054;&#1082;&#1089;&#1072;&#1085;&#1072;%20&#1089;&#1087;&#1077;&#1094;.%20&#1092;&#1086;&#1085;&#1076;\&#1056;&#1072;&#1073;.&#1089;&#1090;.&#1050;&#1072;&#1083;&#1100;&#1082;&#1091;&#1083;&#1103;&#1094;&#1110;&#1111;%20&#1085;&#1072;%20&#1087;&#1083;&#1072;&#1090;&#1085;&#1110;%20&#1082;&#1086;&#1085;&#1089;&#1091;&#1083;&#1100;&#1090;&#1072;&#1094;&#1110;&#1111;%20&#1090;&#1072;%20&#1083;&#1072;&#1073;.&#1076;&#1086;&#1089;&#1083;&#1110;&#1076;&#1078;\&#1055;&#1083;&#1072;&#1090;&#1085;&#1110;%20&#1087;&#1086;&#1089;&#1083;&#1091;&#1075;&#1080;%20&#1087;&#1086;%20&#1082;&#1086;&#1085;&#1089;&#1091;&#1083;&#1100;&#1090;&#1072;&#1094;&#1110;&#1111;%20&#1083;&#1110;&#1082;&#1072;&#1088;&#1110;&#1074;%202022\&#1050;&#1086;&#1085;&#1089;&#1091;&#1083;&#1100;&#1090;&#1072;&#1094;&#1110;&#1111;%20&#1083;&#1110;&#1082;&#1072;&#1088;&#1110;&#1074;%20(&#1087;&#1077;&#1088;&#1077;&#1087;&#1088;&#1086;&#1074;&#1110;&#1088;&#1080;&#1083;&#1072;)\&#1082;&#1086;&#1085;&#1089;&#1091;&#1083;&#1100;&#1090;&#1072;&#1094;&#1110;&#1103;%20&#1086;&#1088;&#1090;&#1086;&#1087;&#1077;&#1076;-&#1090;&#1088;&#1072;&#1074;&#1084;&#1072;&#1090;&#1086;&#1083;&#1086;&#1075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57;&#1053;&#1054;&#1042;&#1053;&#1040;\&#1064;&#1072;&#1087;&#1086;&#1074;&#1072;&#1083;%20&#1054;&#1082;&#1089;&#1072;&#1085;&#1072;%20&#1089;&#1087;&#1077;&#1094;.%20&#1092;&#1086;&#1085;&#1076;\&#1056;&#1072;&#1073;.&#1089;&#1090;.&#1050;&#1072;&#1083;&#1100;&#1082;&#1091;&#1083;&#1103;&#1094;&#1110;&#1111;%20&#1085;&#1072;%20&#1087;&#1083;&#1072;&#1090;&#1085;&#1110;%20&#1082;&#1086;&#1085;&#1089;&#1091;&#1083;&#1100;&#1090;&#1072;&#1094;&#1110;&#1111;%20&#1090;&#1072;%20&#1083;&#1072;&#1073;.&#1076;&#1086;&#1089;&#1083;&#1110;&#1076;&#1078;\&#1055;&#1083;&#1072;&#1090;&#1085;&#1110;%20&#1087;&#1086;&#1089;&#1083;&#1091;&#1075;&#1080;%20&#1087;&#1086;%20&#1082;&#1086;&#1085;&#1089;&#1091;&#1083;&#1100;&#1090;&#1072;&#1094;&#1110;&#1111;%20&#1083;&#1110;&#1082;&#1072;&#1088;&#1110;&#1074;%202022\&#1050;&#1086;&#1085;&#1089;&#1091;&#1083;&#1100;&#1090;&#1072;&#1094;&#1110;&#1111;%20&#1083;&#1110;&#1082;&#1072;&#1088;&#1110;&#1074;%20(&#1087;&#1077;&#1088;&#1077;&#1087;&#1088;&#1086;&#1074;&#1110;&#1088;&#1080;&#1083;&#1072;)\&#1082;&#1086;&#1085;&#1089;&#1091;&#1083;&#1100;&#1090;&#1072;&#1094;&#1110;&#1103;%20&#1086;&#1090;&#1086;&#1083;&#1072;&#1088;&#1080;&#1085;&#1075;&#1086;&#1083;&#1086;&#1075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57;&#1053;&#1054;&#1042;&#1053;&#1040;\&#1064;&#1072;&#1087;&#1086;&#1074;&#1072;&#1083;%20&#1054;&#1082;&#1089;&#1072;&#1085;&#1072;%20&#1089;&#1087;&#1077;&#1094;.%20&#1092;&#1086;&#1085;&#1076;\&#1056;&#1072;&#1073;.&#1089;&#1090;.&#1050;&#1072;&#1083;&#1100;&#1082;&#1091;&#1083;&#1103;&#1094;&#1110;&#1111;%20&#1085;&#1072;%20&#1087;&#1083;&#1072;&#1090;&#1085;&#1110;%20&#1082;&#1086;&#1085;&#1089;&#1091;&#1083;&#1100;&#1090;&#1072;&#1094;&#1110;&#1111;%20&#1090;&#1072;%20&#1083;&#1072;&#1073;.&#1076;&#1086;&#1089;&#1083;&#1110;&#1076;&#1078;\&#1055;&#1083;&#1072;&#1090;&#1085;&#1110;%20&#1087;&#1086;&#1089;&#1083;&#1091;&#1075;&#1080;%20&#1087;&#1086;%20&#1082;&#1086;&#1085;&#1089;&#1091;&#1083;&#1100;&#1090;&#1072;&#1094;&#1110;&#1111;%20&#1083;&#1110;&#1082;&#1072;&#1088;&#1110;&#1074;%202022\&#1050;&#1086;&#1085;&#1089;&#1091;&#1083;&#1100;&#1090;&#1072;&#1094;&#1110;&#1111;%20&#1083;&#1110;&#1082;&#1072;&#1088;&#1110;&#1074;%20(&#1087;&#1077;&#1088;&#1077;&#1087;&#1088;&#1086;&#1074;&#1110;&#1088;&#1080;&#1083;&#1072;)\&#1082;&#1086;&#1085;&#1089;&#1091;&#1083;&#1100;&#1090;&#1072;&#1094;&#1110;&#1103;%20&#1086;&#1090;&#1086;&#1083;&#1072;&#1088;&#1080;&#1085;&#1075;&#1086;&#1083;&#1086;&#1075;%20&#1076;&#1080;&#1090;&#1103;&#1095;&#1080;&#1081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57;&#1053;&#1054;&#1042;&#1053;&#1040;\&#1064;&#1072;&#1087;&#1086;&#1074;&#1072;&#1083;%20&#1054;&#1082;&#1089;&#1072;&#1085;&#1072;%20&#1089;&#1087;&#1077;&#1094;.%20&#1092;&#1086;&#1085;&#1076;\&#1056;&#1072;&#1073;.&#1089;&#1090;.&#1050;&#1072;&#1083;&#1100;&#1082;&#1091;&#1083;&#1103;&#1094;&#1110;&#1111;%20&#1085;&#1072;%20&#1087;&#1083;&#1072;&#1090;&#1085;&#1110;%20&#1082;&#1086;&#1085;&#1089;&#1091;&#1083;&#1100;&#1090;&#1072;&#1094;&#1110;&#1111;%20&#1090;&#1072;%20&#1083;&#1072;&#1073;.&#1076;&#1086;&#1089;&#1083;&#1110;&#1076;&#1078;\&#1055;&#1083;&#1072;&#1090;&#1085;&#1110;%20&#1087;&#1086;&#1089;&#1083;&#1091;&#1075;&#1080;%20&#1087;&#1086;%20&#1082;&#1086;&#1085;&#1089;&#1091;&#1083;&#1100;&#1090;&#1072;&#1094;&#1110;&#1111;%20&#1083;&#1110;&#1082;&#1072;&#1088;&#1110;&#1074;%202022\&#1050;&#1086;&#1085;&#1089;&#1091;&#1083;&#1100;&#1090;&#1072;&#1094;&#1110;&#1111;%20&#1083;&#1110;&#1082;&#1072;&#1088;&#1110;&#1074;%20(&#1087;&#1077;&#1088;&#1077;&#1087;&#1088;&#1086;&#1074;&#1110;&#1088;&#1080;&#1083;&#1072;)\&#1082;&#1086;&#1085;&#1089;&#1091;&#1083;&#1100;&#1090;&#1072;&#1094;&#1110;&#1103;%20&#1086;&#1092;&#1090;&#1072;&#1083;&#1100;&#1084;&#1086;&#1083;&#1086;&#1075;&#1072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57;&#1053;&#1054;&#1042;&#1053;&#1040;\&#1064;&#1072;&#1087;&#1086;&#1074;&#1072;&#1083;%20&#1054;&#1082;&#1089;&#1072;&#1085;&#1072;%20&#1089;&#1087;&#1077;&#1094;.%20&#1092;&#1086;&#1085;&#1076;\&#1056;&#1072;&#1073;.&#1089;&#1090;.&#1050;&#1072;&#1083;&#1100;&#1082;&#1091;&#1083;&#1103;&#1094;&#1110;&#1111;%20&#1085;&#1072;%20&#1087;&#1083;&#1072;&#1090;&#1085;&#1110;%20&#1082;&#1086;&#1085;&#1089;&#1091;&#1083;&#1100;&#1090;&#1072;&#1094;&#1110;&#1111;%20&#1090;&#1072;%20&#1083;&#1072;&#1073;.&#1076;&#1086;&#1089;&#1083;&#1110;&#1076;&#1078;\&#1055;&#1083;&#1072;&#1090;&#1085;&#1110;%20&#1087;&#1086;&#1089;&#1083;&#1091;&#1075;&#1080;%20&#1087;&#1086;%20&#1082;&#1086;&#1085;&#1089;&#1091;&#1083;&#1100;&#1090;&#1072;&#1094;&#1110;&#1111;%20&#1083;&#1110;&#1082;&#1072;&#1088;&#1110;&#1074;%202022\&#1050;&#1086;&#1085;&#1089;&#1091;&#1083;&#1100;&#1090;&#1072;&#1094;&#1110;&#1111;%20&#1083;&#1110;&#1082;&#1072;&#1088;&#1110;&#1074;%20(&#1087;&#1077;&#1088;&#1077;&#1087;&#1088;&#1086;&#1074;&#1110;&#1088;&#1080;&#1083;&#1072;)\&#1082;&#1086;&#1085;&#1089;&#1091;&#1083;&#1100;&#1090;&#1072;&#1094;&#1110;&#1103;%20&#1086;&#1092;&#1090;&#1072;&#1083;&#1100;&#1084;&#1086;&#1083;&#1086;&#1075;&#1072;%20&#1076;&#1080;&#1090;&#1103;&#1095;&#1080;&#1081;%2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57;&#1053;&#1054;&#1042;&#1053;&#1040;\&#1064;&#1072;&#1087;&#1086;&#1074;&#1072;&#1083;%20&#1054;&#1082;&#1089;&#1072;&#1085;&#1072;%20&#1089;&#1087;&#1077;&#1094;.%20&#1092;&#1086;&#1085;&#1076;\&#1056;&#1072;&#1073;.&#1089;&#1090;.&#1050;&#1072;&#1083;&#1100;&#1082;&#1091;&#1083;&#1103;&#1094;&#1110;&#1111;%20&#1085;&#1072;%20&#1087;&#1083;&#1072;&#1090;&#1085;&#1110;%20&#1082;&#1086;&#1085;&#1089;&#1091;&#1083;&#1100;&#1090;&#1072;&#1094;&#1110;&#1111;%20&#1090;&#1072;%20&#1083;&#1072;&#1073;.&#1076;&#1086;&#1089;&#1083;&#1110;&#1076;&#1078;\&#1055;&#1083;&#1072;&#1090;&#1085;&#1110;%20&#1087;&#1086;&#1089;&#1083;&#1091;&#1075;&#1080;%20&#1087;&#1086;%20&#1082;&#1086;&#1085;&#1089;&#1091;&#1083;&#1100;&#1090;&#1072;&#1094;&#1110;&#1111;%20&#1083;&#1110;&#1082;&#1072;&#1088;&#1110;&#1074;%202022\&#1050;&#1086;&#1085;&#1089;&#1091;&#1083;&#1100;&#1090;&#1072;&#1094;&#1110;&#1111;%20&#1083;&#1110;&#1082;&#1072;&#1088;&#1110;&#1074;%20(&#1087;&#1077;&#1088;&#1077;&#1087;&#1088;&#1086;&#1074;&#1110;&#1088;&#1080;&#1083;&#1072;)\&#1082;&#1086;&#1085;&#1089;&#1091;&#1083;&#1100;&#1090;&#1072;&#1094;&#1110;&#1103;%20&#1087;&#1091;&#1083;&#1100;&#1084;&#1086;&#1085;&#1086;&#1083;&#1086;&#1075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57;&#1053;&#1054;&#1042;&#1053;&#1040;\&#1064;&#1072;&#1087;&#1086;&#1074;&#1072;&#1083;%20&#1054;&#1082;&#1089;&#1072;&#1085;&#1072;%20&#1089;&#1087;&#1077;&#1094;.%20&#1092;&#1086;&#1085;&#1076;\&#1056;&#1072;&#1073;.&#1089;&#1090;.&#1050;&#1072;&#1083;&#1100;&#1082;&#1091;&#1083;&#1103;&#1094;&#1110;&#1111;%20&#1085;&#1072;%20&#1087;&#1083;&#1072;&#1090;&#1085;&#1110;%20&#1082;&#1086;&#1085;&#1089;&#1091;&#1083;&#1100;&#1090;&#1072;&#1094;&#1110;&#1111;%20&#1090;&#1072;%20&#1083;&#1072;&#1073;.&#1076;&#1086;&#1089;&#1083;&#1110;&#1076;&#1078;\&#1055;&#1083;&#1072;&#1090;&#1085;&#1110;%20&#1087;&#1086;&#1089;&#1083;&#1091;&#1075;&#1080;%20&#1087;&#1086;%20&#1082;&#1086;&#1085;&#1089;&#1091;&#1083;&#1100;&#1090;&#1072;&#1094;&#1110;&#1111;%20&#1083;&#1110;&#1082;&#1072;&#1088;&#1110;&#1074;%202022\&#1050;&#1086;&#1085;&#1089;&#1091;&#1083;&#1100;&#1090;&#1072;&#1094;&#1110;&#1111;%20&#1083;&#1110;&#1082;&#1072;&#1088;&#1110;&#1074;%20(&#1087;&#1077;&#1088;&#1077;&#1087;&#1088;&#1086;&#1074;&#1110;&#1088;&#1080;&#1083;&#1072;)\&#1082;&#1086;&#1085;&#1089;&#1091;&#1083;&#1100;&#1090;&#1072;&#1094;&#1110;&#1103;%20&#1088;&#1077;&#1074;&#1084;&#1072;&#1090;&#1086;&#1083;&#1086;&#1075;&#1072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57;&#1053;&#1054;&#1042;&#1053;&#1040;\&#1064;&#1072;&#1087;&#1086;&#1074;&#1072;&#1083;%20&#1054;&#1082;&#1089;&#1072;&#1085;&#1072;%20&#1089;&#1087;&#1077;&#1094;.%20&#1092;&#1086;&#1085;&#1076;\&#1056;&#1072;&#1073;.&#1089;&#1090;.&#1050;&#1072;&#1083;&#1100;&#1082;&#1091;&#1083;&#1103;&#1094;&#1110;&#1111;%20&#1085;&#1072;%20&#1087;&#1083;&#1072;&#1090;&#1085;&#1110;%20&#1082;&#1086;&#1085;&#1089;&#1091;&#1083;&#1100;&#1090;&#1072;&#1094;&#1110;&#1111;%20&#1090;&#1072;%20&#1083;&#1072;&#1073;.&#1076;&#1086;&#1089;&#1083;&#1110;&#1076;&#1078;\&#1055;&#1083;&#1072;&#1090;&#1085;&#1110;%20&#1087;&#1086;&#1089;&#1083;&#1091;&#1075;&#1080;%20&#1087;&#1086;%20&#1082;&#1086;&#1085;&#1089;&#1091;&#1083;&#1100;&#1090;&#1072;&#1094;&#1110;&#1111;%20&#1083;&#1110;&#1082;&#1072;&#1088;&#1110;&#1074;%202022\&#1050;&#1086;&#1085;&#1089;&#1091;&#1083;&#1100;&#1090;&#1072;&#1094;&#1110;&#1111;%20&#1083;&#1110;&#1082;&#1072;&#1088;&#1110;&#1074;%20(&#1087;&#1077;&#1088;&#1077;&#1087;&#1088;&#1086;&#1074;&#1110;&#1088;&#1080;&#1083;&#1072;)\&#1082;&#1086;&#1085;&#1089;&#1091;&#1083;&#1100;&#1090;&#1072;&#1094;&#1110;&#1103;%20&#1090;&#1077;&#1088;&#1072;&#1087;&#1077;&#1074;&#1090;&#1072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57;&#1053;&#1054;&#1042;&#1053;&#1040;\&#1064;&#1072;&#1087;&#1086;&#1074;&#1072;&#1083;%20&#1054;&#1082;&#1089;&#1072;&#1085;&#1072;%20&#1089;&#1087;&#1077;&#1094;.%20&#1092;&#1086;&#1085;&#1076;\&#1056;&#1072;&#1073;.&#1089;&#1090;.&#1050;&#1072;&#1083;&#1100;&#1082;&#1091;&#1083;&#1103;&#1094;&#1110;&#1111;%20&#1085;&#1072;%20&#1087;&#1083;&#1072;&#1090;&#1085;&#1110;%20&#1082;&#1086;&#1085;&#1089;&#1091;&#1083;&#1100;&#1090;&#1072;&#1094;&#1110;&#1111;%20&#1090;&#1072;%20&#1083;&#1072;&#1073;.&#1076;&#1086;&#1089;&#1083;&#1110;&#1076;&#1078;\&#1055;&#1083;&#1072;&#1090;&#1085;&#1110;%20&#1087;&#1086;&#1089;&#1083;&#1091;&#1075;&#1080;%20&#1087;&#1086;%20&#1082;&#1086;&#1085;&#1089;&#1091;&#1083;&#1100;&#1090;&#1072;&#1094;&#1110;&#1111;%20&#1083;&#1110;&#1082;&#1072;&#1088;&#1110;&#1074;%202022\&#1050;&#1086;&#1085;&#1089;&#1091;&#1083;&#1100;&#1090;&#1072;&#1094;&#1110;&#1111;%20&#1083;&#1110;&#1082;&#1072;&#1088;&#1110;&#1074;%20(&#1087;&#1077;&#1088;&#1077;&#1087;&#1088;&#1086;&#1074;&#1110;&#1088;&#1080;&#1083;&#1072;)\&#1082;&#1086;&#1085;&#1089;&#1091;&#1083;&#1100;&#1090;&#1072;&#1094;&#1110;&#1103;%20&#1091;&#1088;&#1086;&#1083;&#1086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57;&#1053;&#1054;&#1042;&#1053;&#1040;\&#1064;&#1072;&#1087;&#1086;&#1074;&#1072;&#1083;%20&#1054;&#1082;&#1089;&#1072;&#1085;&#1072;%20&#1089;&#1087;&#1077;&#1094;.%20&#1092;&#1086;&#1085;&#1076;\&#1056;&#1072;&#1073;.&#1089;&#1090;.&#1050;&#1072;&#1083;&#1100;&#1082;&#1091;&#1083;&#1103;&#1094;&#1110;&#1111;%20&#1085;&#1072;%20&#1087;&#1083;&#1072;&#1090;&#1085;&#1110;%20&#1082;&#1086;&#1085;&#1089;&#1091;&#1083;&#1100;&#1090;&#1072;&#1094;&#1110;&#1111;%20&#1090;&#1072;%20&#1083;&#1072;&#1073;.&#1076;&#1086;&#1089;&#1083;&#1110;&#1076;&#1078;\&#1055;&#1083;&#1072;&#1090;&#1085;&#1110;%20&#1087;&#1086;&#1089;&#1083;&#1091;&#1075;&#1080;%20&#1087;&#1086;%20&#1082;&#1086;&#1085;&#1089;&#1091;&#1083;&#1100;&#1090;&#1072;&#1094;&#1110;&#1111;%20&#1083;&#1110;&#1082;&#1072;&#1088;&#1110;&#1074;%202022\&#1050;&#1086;&#1085;&#1089;&#1091;&#1083;&#1100;&#1090;&#1072;&#1094;&#1110;&#1111;%20&#1083;&#1110;&#1082;&#1072;&#1088;&#1110;&#1074;%20(&#1087;&#1077;&#1088;&#1077;&#1087;&#1088;&#1086;&#1074;&#1110;&#1088;&#1080;&#1083;&#1072;)\&#1082;&#1086;&#1085;&#1089;&#1091;&#1083;&#1100;&#1090;&#1072;&#1094;&#1110;&#1103;%20&#1093;&#1110;&#1088;&#1091;&#1088;&#1075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57;&#1053;&#1054;&#1042;&#1053;&#1040;\&#1064;&#1072;&#1087;&#1086;&#1074;&#1072;&#1083;%20&#1054;&#1082;&#1089;&#1072;&#1085;&#1072;%20&#1089;&#1087;&#1077;&#1094;.%20&#1092;&#1086;&#1085;&#1076;\&#1056;&#1072;&#1073;.&#1089;&#1090;.&#1050;&#1072;&#1083;&#1100;&#1082;&#1091;&#1083;&#1103;&#1094;&#1110;&#1111;%20&#1085;&#1072;%20&#1087;&#1083;&#1072;&#1090;&#1085;&#1110;%20&#1082;&#1086;&#1085;&#1089;&#1091;&#1083;&#1100;&#1090;&#1072;&#1094;&#1110;&#1111;%20&#1090;&#1072;%20&#1083;&#1072;&#1073;.&#1076;&#1086;&#1089;&#1083;&#1110;&#1076;&#1078;\&#1055;&#1083;&#1072;&#1090;&#1085;&#1110;%20&#1087;&#1086;&#1089;&#1083;&#1091;&#1075;&#1080;%20&#1087;&#1086;%20&#1082;&#1086;&#1085;&#1089;&#1091;&#1083;&#1100;&#1090;&#1072;&#1094;&#1110;&#1111;%20&#1083;&#1110;&#1082;&#1072;&#1088;&#1110;&#1074;%202022\&#1043;&#1072;&#1089;&#1090;&#1088;&#1086;%20&#1090;&#1072;%20&#1075;&#1110;&#1089;&#1090;&#1077;&#1088;&#1089;&#1082;&#1086;&#1087;&#1110;&#1103;\&#1043;&#1040;&#1057;&#1058;&#1056;&#1054;&#1057;&#1050;&#1054;&#1055;&#1030;&#1071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57;&#1053;&#1054;&#1042;&#1053;&#1040;\&#1064;&#1072;&#1087;&#1086;&#1074;&#1072;&#1083;%20&#1054;&#1082;&#1089;&#1072;&#1085;&#1072;%20&#1089;&#1087;&#1077;&#1094;.%20&#1092;&#1086;&#1085;&#1076;\&#1056;&#1072;&#1073;.&#1089;&#1090;.&#1050;&#1072;&#1083;&#1100;&#1082;&#1091;&#1083;&#1103;&#1094;&#1110;&#1111;%20&#1085;&#1072;%20&#1087;&#1083;&#1072;&#1090;&#1085;&#1110;%20&#1082;&#1086;&#1085;&#1089;&#1091;&#1083;&#1100;&#1090;&#1072;&#1094;&#1110;&#1111;%20&#1090;&#1072;%20&#1083;&#1072;&#1073;.&#1076;&#1086;&#1089;&#1083;&#1110;&#1076;&#1078;\&#1055;&#1083;&#1072;&#1090;&#1085;&#1110;%20&#1087;&#1086;&#1089;&#1083;&#1091;&#1075;&#1080;%20&#1087;&#1086;%20&#1082;&#1086;&#1085;&#1089;&#1091;&#1083;&#1100;&#1090;&#1072;&#1094;&#1110;&#1111;%20&#1083;&#1110;&#1082;&#1072;&#1088;&#1110;&#1074;%202022\&#1043;&#1072;&#1089;&#1090;&#1088;&#1086;%20&#1090;&#1072;%20&#1075;&#1110;&#1089;&#1090;&#1077;&#1088;&#1089;&#1082;&#1086;&#1087;&#1110;&#1103;\&#1043;&#1030;&#1057;&#1058;&#1045;&#1056;&#1054;&#1057;&#1050;&#1054;&#1055;&#1030;&#1071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57;&#1053;&#1054;&#1042;&#1053;&#1040;\&#1064;&#1072;&#1087;&#1086;&#1074;&#1072;&#1083;%20&#1054;&#1082;&#1089;&#1072;&#1085;&#1072;%20&#1089;&#1087;&#1077;&#1094;.%20&#1092;&#1086;&#1085;&#1076;\&#1056;&#1072;&#1073;.&#1089;&#1090;.&#1050;&#1072;&#1083;&#1100;&#1082;&#1091;&#1083;&#1103;&#1094;&#1110;&#1111;%20&#1085;&#1072;%20&#1087;&#1083;&#1072;&#1090;&#1085;&#1110;%20&#1082;&#1086;&#1085;&#1089;&#1091;&#1083;&#1100;&#1090;&#1072;&#1094;&#1110;&#1111;%20&#1090;&#1072;%20&#1083;&#1072;&#1073;.&#1076;&#1086;&#1089;&#1083;&#1110;&#1076;&#1078;\&#1055;&#1083;&#1072;&#1090;&#1085;&#1110;%20&#1087;&#1086;&#1089;&#1083;&#1091;&#1075;&#1080;%20&#1087;&#1086;%20&#1082;&#1086;&#1085;&#1089;&#1091;&#1083;&#1100;&#1090;&#1072;&#1094;&#1110;&#1111;%20&#1083;&#1110;&#1082;&#1072;&#1088;&#1110;&#1074;%202022\&#1043;&#1072;&#1089;&#1090;&#1088;&#1086;%20&#1090;&#1072;%20&#1075;&#1110;&#1089;&#1090;&#1077;&#1088;&#1089;&#1082;&#1086;&#1087;&#1110;&#1103;\&#1076;&#1086;&#1089;&#1083;&#1110;&#1076;&#1078;&#1077;&#1085;&#1085;&#1103;%20&#1045;&#1050;&#1043;,%20&#1061;&#1054;&#1051;&#1058;&#1045;&#1056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57;&#1053;&#1054;&#1042;&#1053;&#1040;\&#1064;&#1072;&#1087;&#1086;&#1074;&#1072;&#1083;%20&#1054;&#1082;&#1089;&#1072;&#1085;&#1072;%20&#1089;&#1087;&#1077;&#1094;.%20&#1092;&#1086;&#1085;&#1076;\&#1056;&#1072;&#1073;.&#1089;&#1090;.&#1050;&#1072;&#1083;&#1100;&#1082;&#1091;&#1083;&#1103;&#1094;&#1110;&#1111;%20&#1085;&#1072;%20&#1087;&#1083;&#1072;&#1090;&#1085;&#1110;%20&#1082;&#1086;&#1085;&#1089;&#1091;&#1083;&#1100;&#1090;&#1072;&#1094;&#1110;&#1111;%20&#1090;&#1072;%20&#1083;&#1072;&#1073;.&#1076;&#1086;&#1089;&#1083;&#1110;&#1076;&#1078;\&#1055;&#1083;&#1072;&#1090;&#1085;&#1110;%20&#1087;&#1086;&#1089;&#1083;&#1091;&#1075;&#1080;%20&#1087;&#1086;%20&#1082;&#1086;&#1085;&#1089;&#1091;&#1083;&#1100;&#1090;&#1072;&#1094;&#1110;&#1111;%20&#1083;&#1110;&#1082;&#1072;&#1088;&#1110;&#1074;%202022\&#1043;&#1072;&#1089;&#1090;&#1088;&#1086;%20&#1090;&#1072;%20&#1075;&#1110;&#1089;&#1090;&#1077;&#1088;&#1089;&#1082;&#1086;&#1087;&#1110;&#1103;\&#1050;&#1054;&#1051;&#1054;&#1053;&#1054;&#1057;&#1050;&#1054;&#1055;&#1030;&#1071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57;&#1053;&#1054;&#1042;&#1053;&#1040;\&#1064;&#1072;&#1087;&#1086;&#1074;&#1072;&#1083;%20&#1054;&#1082;&#1089;&#1072;&#1085;&#1072;%20&#1089;&#1087;&#1077;&#1094;.%20&#1092;&#1086;&#1085;&#1076;\&#1056;&#1072;&#1073;.&#1089;&#1090;.&#1050;&#1072;&#1083;&#1100;&#1082;&#1091;&#1083;&#1103;&#1094;&#1110;&#1111;%20&#1085;&#1072;%20&#1087;&#1083;&#1072;&#1090;&#1085;&#1110;%20&#1082;&#1086;&#1085;&#1089;&#1091;&#1083;&#1100;&#1090;&#1072;&#1094;&#1110;&#1111;%20&#1090;&#1072;%20&#1083;&#1072;&#1073;.&#1076;&#1086;&#1089;&#1083;&#1110;&#1076;&#1078;\&#1055;&#1083;&#1072;&#1090;&#1085;&#1110;%20&#1087;&#1086;&#1089;&#1083;&#1091;&#1075;&#1080;%20&#1087;&#1086;%20&#1082;&#1086;&#1085;&#1089;&#1091;&#1083;&#1100;&#1090;&#1072;&#1094;&#1110;&#1111;%20&#1083;&#1110;&#1082;&#1072;&#1088;&#1110;&#1074;%202022\&#1051;&#1054;&#1056;%20&#1074;&#1079;&#1110;&#1090;&#1090;&#1103;%20&#1084;&#1072;&#1079;&#1082;&#1110;&#1074;%20&#1079;%20&#1079;&#1110;&#1074;&#1091;%20&#1090;&#1072;%20&#1085;&#1086;&#1089;&#1072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57;&#1053;&#1054;&#1042;&#1053;&#1040;\&#1064;&#1072;&#1087;&#1086;&#1074;&#1072;&#1083;%20&#1054;&#1082;&#1089;&#1072;&#1085;&#1072;%20&#1089;&#1087;&#1077;&#1094;.%20&#1092;&#1086;&#1085;&#1076;\&#1056;&#1072;&#1073;.&#1089;&#1090;.&#1050;&#1072;&#1083;&#1100;&#1082;&#1091;&#1083;&#1103;&#1094;&#1110;&#1111;%20&#1085;&#1072;%20&#1087;&#1083;&#1072;&#1090;&#1085;&#1110;%20&#1082;&#1086;&#1085;&#1089;&#1091;&#1083;&#1100;&#1090;&#1072;&#1094;&#1110;&#1111;%20&#1090;&#1072;%20&#1083;&#1072;&#1073;.&#1076;&#1086;&#1089;&#1083;&#1110;&#1076;&#1078;\&#1055;&#1083;&#1072;&#1090;&#1085;&#1110;%20&#1087;&#1086;&#1089;&#1083;&#1091;&#1075;&#1080;%20&#1087;&#1086;%20&#1082;&#1086;&#1085;&#1089;&#1091;&#1083;&#1100;&#1090;&#1072;&#1094;&#1110;&#1111;%20&#1083;&#1110;&#1082;&#1072;&#1088;&#1110;&#1074;%202022\&#1054;&#1092;&#1090;&#1072;.%20&#1042;&#1085;&#1091;&#1090;&#1088;&#1110;&#1086;&#1095;&#1085;&#1080;&#1081;%20&#1090;&#1080;&#1089;&#1082;.%20&#1050;&#1086;&#1088;&#1077;&#1082;&#1094;&#1110;&#1103;%20&#1079;&#1086;&#1088;&#1091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57;&#1053;&#1054;&#1042;&#1053;&#1040;\&#1064;&#1072;&#1087;&#1086;&#1074;&#1072;&#1083;%20&#1054;&#1082;&#1089;&#1072;&#1085;&#1072;%20&#1089;&#1087;&#1077;&#1094;.%20&#1092;&#1086;&#1085;&#1076;\&#1056;&#1072;&#1073;.&#1089;&#1090;.&#1050;&#1072;&#1083;&#1100;&#1082;&#1091;&#1083;&#1103;&#1094;&#1110;&#1111;%20&#1085;&#1072;%20&#1087;&#1083;&#1072;&#1090;&#1085;&#1110;%20&#1082;&#1086;&#1085;&#1089;&#1091;&#1083;&#1100;&#1090;&#1072;&#1094;&#1110;&#1111;%20&#1090;&#1072;%20&#1083;&#1072;&#1073;.&#1076;&#1086;&#1089;&#1083;&#1110;&#1076;&#1078;\&#1055;&#1083;&#1072;&#1090;&#1085;&#1110;%20&#1087;&#1086;&#1089;&#1083;&#1091;&#1075;&#1080;%20&#1087;&#1086;%20&#1082;&#1086;&#1085;&#1089;&#1091;&#1083;&#1100;&#1090;&#1072;&#1094;&#1110;&#1111;%20&#1083;&#1110;&#1082;&#1072;&#1088;&#1110;&#1074;%202022\&#1059;&#1056;&#1054;&#1051;&#1054;&#1043;%20&#1074;&#1079;&#1103;&#1090;&#1090;&#1103;%20&#1089;&#1077;&#1082;&#1088;&#1077;&#1090;&#1091;%20&#1110;&#1079;%20&#1087;&#1077;&#1088;&#1077;&#1076;&#1084;&#1110;&#1093;.&#1079;&#1072;&#1083;&#1086;&#1079;&#1080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57;&#1053;&#1054;&#1042;&#1053;&#1040;\&#1064;&#1072;&#1087;&#1086;&#1074;&#1072;&#1083;%20&#1054;&#1082;&#1089;&#1072;&#1085;&#1072;%20&#1089;&#1087;&#1077;&#1094;.%20&#1092;&#1086;&#1085;&#1076;\&#1056;&#1072;&#1073;.&#1089;&#1090;.&#1050;&#1072;&#1083;&#1100;&#1082;&#1091;&#1083;&#1103;&#1094;&#1110;&#1111;%20&#1085;&#1072;%20&#1087;&#1083;&#1072;&#1090;&#1085;&#1110;%20&#1082;&#1086;&#1085;&#1089;&#1091;&#1083;&#1100;&#1090;&#1072;&#1094;&#1110;&#1111;%20&#1090;&#1072;%20&#1083;&#1072;&#1073;.&#1076;&#1086;&#1089;&#1083;&#1110;&#1076;&#1078;\&#1055;&#1083;&#1072;&#1090;&#1085;&#1110;%20&#1087;&#1086;&#1089;&#1083;&#1091;&#1075;&#1080;%20&#1087;&#1086;%20&#1082;&#1086;&#1085;&#1089;&#1091;&#1083;&#1100;&#1090;&#1072;&#1094;&#1110;&#1111;%20&#1083;&#1110;&#1082;&#1072;&#1088;&#1110;&#1074;%202022\&#1050;&#1072;&#1083;&#1100;&#1082;&#1091;&#1083;&#1103;&#1094;&#1110;&#1103;%20&#1088;&#1077;&#1085;&#1090;&#1075;&#1077;&#1085;%20&#1076;&#1086;&#1089;&#1083;&#1110;&#1076;&#1078;&#1077;&#1085;&#1100;\&#1056;&#1077;&#1085;&#1090;&#1075;&#1077;&#1085;%20&#1076;&#1086;&#1089;&#1083;&#1110;&#1076;&#1078;&#1077;&#1085;&#1085;&#1103;%20(&#1089;&#1091;&#1093;&#1072;%20&#1087;&#1083;&#1110;&#1074;&#1082;&#1072;)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57;&#1053;&#1054;&#1042;&#1053;&#1040;\&#1064;&#1072;&#1087;&#1086;&#1074;&#1072;&#1083;%20&#1054;&#1082;&#1089;&#1072;&#1085;&#1072;%20&#1089;&#1087;&#1077;&#1094;.%20&#1092;&#1086;&#1085;&#1076;\&#1056;&#1072;&#1073;.&#1089;&#1090;.&#1050;&#1072;&#1083;&#1100;&#1082;&#1091;&#1083;&#1103;&#1094;&#1110;&#1111;%20&#1085;&#1072;%20&#1087;&#1083;&#1072;&#1090;&#1085;&#1110;%20&#1082;&#1086;&#1085;&#1089;&#1091;&#1083;&#1100;&#1090;&#1072;&#1094;&#1110;&#1111;%20&#1090;&#1072;%20&#1083;&#1072;&#1073;.&#1076;&#1086;&#1089;&#1083;&#1110;&#1076;&#1078;\&#1055;&#1083;&#1072;&#1090;&#1085;&#1110;%20&#1087;&#1086;&#1089;&#1083;&#1091;&#1075;&#1080;%20&#1087;&#1086;%20&#1082;&#1086;&#1085;&#1089;&#1091;&#1083;&#1100;&#1090;&#1072;&#1094;&#1110;&#1111;%20&#1083;&#1110;&#1082;&#1072;&#1088;&#1110;&#1074;%202022\&#1050;&#1072;&#1083;&#1100;&#1082;&#1091;&#1083;&#1103;&#1094;&#1110;&#1103;%20&#1088;&#1077;&#1085;&#1090;&#1075;&#1077;&#1085;%20&#1076;&#1086;&#1089;&#1083;&#1110;&#1076;&#1078;&#1077;&#1085;&#1100;\&#1056;&#1077;&#1085;&#1090;&#1075;&#1077;&#1085;%20&#1076;&#1086;&#1089;&#1083;&#1110;&#1076;&#1078;&#1077;&#1085;&#1085;&#1103;%20(&#1087;&#1086;&#1083;&#1110;&#1082;&#1083;&#1110;&#1085;&#1110;&#1082;&#1072;)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57;&#1053;&#1054;&#1042;&#1053;&#1040;\&#1064;&#1072;&#1087;&#1086;&#1074;&#1072;&#1083;%20&#1054;&#1082;&#1089;&#1072;&#1085;&#1072;%20&#1089;&#1087;&#1077;&#1094;.%20&#1092;&#1086;&#1085;&#1076;\&#1056;&#1072;&#1073;.&#1089;&#1090;.&#1050;&#1072;&#1083;&#1100;&#1082;&#1091;&#1083;&#1103;&#1094;&#1110;&#1111;%20&#1085;&#1072;%20&#1087;&#1083;&#1072;&#1090;&#1085;&#1110;%20&#1082;&#1086;&#1085;&#1089;&#1091;&#1083;&#1100;&#1090;&#1072;&#1094;&#1110;&#1111;%20&#1090;&#1072;%20&#1083;&#1072;&#1073;.&#1076;&#1086;&#1089;&#1083;&#1110;&#1076;&#1078;\&#1042;&#1030;&#1044;&#1044;&#1030;&#1051;&#1045;&#1053;&#1053;&#1071;%20&#1055;&#1051;&#1040;&#1058;&#1053;&#1048;&#1061;%20&#1055;&#1054;&#1057;&#1051;&#1059;&#1043;(&#1055;&#1088;&#1086;&#1092;.&#1086;&#1075;&#1083;&#1103;&#1076;&#1080;)%202022\&#1060;&#1083;&#1102;&#1086;&#1088;&#1086;&#1075;&#1088;&#1072;&#1092;&#1110;&#1103;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57;&#1053;&#1054;&#1042;&#1053;&#1040;\&#1064;&#1072;&#1087;&#1086;&#1074;&#1072;&#1083;%20&#1054;&#1082;&#1089;&#1072;&#1085;&#1072;%20&#1089;&#1087;&#1077;&#1094;.%20&#1092;&#1086;&#1085;&#1076;\&#1056;&#1072;&#1073;.&#1089;&#1090;.&#1050;&#1072;&#1083;&#1100;&#1082;&#1091;&#1083;&#1103;&#1094;&#1110;&#1111;%20&#1085;&#1072;%20&#1087;&#1083;&#1072;&#1090;&#1085;&#1110;%20&#1082;&#1086;&#1085;&#1089;&#1091;&#1083;&#1100;&#1090;&#1072;&#1094;&#1110;&#1111;%20&#1090;&#1072;%20&#1083;&#1072;&#1073;.&#1076;&#1086;&#1089;&#1083;&#1110;&#1076;&#1078;\&#1055;&#1083;&#1072;&#1090;&#1085;&#1110;%20&#1087;&#1086;&#1089;&#1083;&#1091;&#1075;&#1080;%20&#1087;&#1086;%20&#1082;&#1086;&#1085;&#1089;&#1091;&#1083;&#1100;&#1090;&#1072;&#1094;&#1110;&#1111;%20&#1083;&#1110;&#1082;&#1072;&#1088;&#1110;&#1074;%202022\&#1050;&#1072;&#1083;&#1100;&#1082;&#1091;&#1083;&#1103;&#1094;&#1110;&#1103;%20&#1084;&#1072;&#1089;&#1072;&#1078;&#1091;\&#1050;&#1072;&#1083;&#1100;&#1082;&#1091;&#1083;&#1103;&#1094;&#1110;&#1103;%20&#1052;&#1040;&#1057;&#1040;&#1046;&#1059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57;&#1053;&#1054;&#1042;&#1053;&#1040;\&#1064;&#1072;&#1087;&#1086;&#1074;&#1072;&#1083;%20&#1054;&#1082;&#1089;&#1072;&#1085;&#1072;%20&#1089;&#1087;&#1077;&#1094;.%20&#1092;&#1086;&#1085;&#1076;\&#1056;&#1072;&#1073;.&#1089;&#1090;.&#1050;&#1072;&#1083;&#1100;&#1082;&#1091;&#1083;&#1103;&#1094;&#1110;&#1111;%20&#1085;&#1072;%20&#1087;&#1083;&#1072;&#1090;&#1085;&#1110;%20&#1082;&#1086;&#1085;&#1089;&#1091;&#1083;&#1100;&#1090;&#1072;&#1094;&#1110;&#1111;%20&#1090;&#1072;%20&#1083;&#1072;&#1073;.&#1076;&#1086;&#1089;&#1083;&#1110;&#1076;&#1078;\&#1055;&#1083;&#1072;&#1090;&#1085;&#1110;%20&#1087;&#1086;&#1089;&#1083;&#1091;&#1075;&#1080;%20&#1087;&#1086;%20&#1082;&#1086;&#1085;&#1089;&#1091;&#1083;&#1100;&#1090;&#1072;&#1094;&#1110;&#1111;%20&#1083;&#1110;&#1082;&#1072;&#1088;&#1110;&#1074;%202022\&#1110;&#1085;&#1076;&#1080;&#1074;&#1110;&#1076;&#1091;&#1072;&#1083;&#1100;&#1085;&#1077;%20&#1079;&#1072;&#1085;&#1103;&#1090;&#1090;&#1103;%20&#1079;%20&#1083;&#1110;&#1082;&#1091;&#1074;&#1072;&#1083;&#1100;&#1085;&#1086;&#1111;%20&#1092;&#1110;&#1079;&#1082;&#1091;&#1083;&#1100;&#1090;&#1091;&#1088;&#1080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57;&#1053;&#1054;&#1042;&#1053;&#1040;\&#1064;&#1072;&#1087;&#1086;&#1074;&#1072;&#1083;%20&#1054;&#1082;&#1089;&#1072;&#1085;&#1072;%20&#1089;&#1087;&#1077;&#1094;.%20&#1092;&#1086;&#1085;&#1076;\&#1056;&#1072;&#1073;.&#1089;&#1090;.&#1050;&#1072;&#1083;&#1100;&#1082;&#1091;&#1083;&#1103;&#1094;&#1110;&#1111;%20&#1085;&#1072;%20&#1087;&#1083;&#1072;&#1090;&#1085;&#1110;%20&#1082;&#1086;&#1085;&#1089;&#1091;&#1083;&#1100;&#1090;&#1072;&#1094;&#1110;&#1111;%20&#1090;&#1072;%20&#1083;&#1072;&#1073;.&#1076;&#1086;&#1089;&#1083;&#1110;&#1076;&#1078;\&#1055;&#1083;&#1072;&#1090;&#1085;&#1110;%20&#1087;&#1086;&#1089;&#1083;&#1091;&#1075;&#1080;%20&#1087;&#1086;%20&#1082;&#1086;&#1085;&#1089;&#1091;&#1083;&#1100;&#1090;&#1072;&#1094;&#1110;&#1111;%20&#1083;&#1110;&#1082;&#1072;&#1088;&#1110;&#1074;%202022\&#1059;&#1047;&#1030;%20&#1076;&#1086;&#1089;&#1083;&#1110;&#1076;&#1078;&#1077;&#1085;&#1085;&#110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аборат.досл."/>
      <sheetName val="вузькі спеціалісти"/>
      <sheetName val="масаж"/>
      <sheetName val="розрахунок до листа по рент"/>
      <sheetName val="Лист1"/>
    </sheetNames>
    <sheetDataSet>
      <sheetData sheetId="0" refreshError="1">
        <row r="10">
          <cell r="F10">
            <v>21</v>
          </cell>
        </row>
        <row r="11">
          <cell r="F11">
            <v>41</v>
          </cell>
        </row>
        <row r="14">
          <cell r="F14">
            <v>71</v>
          </cell>
        </row>
        <row r="15">
          <cell r="F15">
            <v>25</v>
          </cell>
        </row>
        <row r="16">
          <cell r="F16">
            <v>61</v>
          </cell>
        </row>
        <row r="17">
          <cell r="F17">
            <v>21</v>
          </cell>
        </row>
        <row r="18">
          <cell r="F18">
            <v>50</v>
          </cell>
        </row>
        <row r="19">
          <cell r="F19">
            <v>50</v>
          </cell>
        </row>
        <row r="20">
          <cell r="F20">
            <v>65</v>
          </cell>
        </row>
        <row r="21">
          <cell r="F21">
            <v>53</v>
          </cell>
        </row>
        <row r="22">
          <cell r="F22">
            <v>44</v>
          </cell>
        </row>
        <row r="23">
          <cell r="F23">
            <v>36</v>
          </cell>
        </row>
        <row r="24">
          <cell r="F24">
            <v>42</v>
          </cell>
        </row>
        <row r="25">
          <cell r="F25">
            <v>43</v>
          </cell>
        </row>
        <row r="26">
          <cell r="F26">
            <v>39</v>
          </cell>
        </row>
        <row r="27">
          <cell r="F27">
            <v>41</v>
          </cell>
        </row>
        <row r="28">
          <cell r="F28">
            <v>37</v>
          </cell>
        </row>
        <row r="29">
          <cell r="F29">
            <v>65</v>
          </cell>
        </row>
        <row r="30">
          <cell r="F30">
            <v>39</v>
          </cell>
        </row>
        <row r="31">
          <cell r="F31">
            <v>17</v>
          </cell>
        </row>
        <row r="32">
          <cell r="F32">
            <v>26</v>
          </cell>
        </row>
        <row r="33">
          <cell r="F33">
            <v>26</v>
          </cell>
        </row>
        <row r="34">
          <cell r="F34">
            <v>38</v>
          </cell>
        </row>
        <row r="35">
          <cell r="F35">
            <v>45</v>
          </cell>
        </row>
        <row r="36">
          <cell r="F36">
            <v>86</v>
          </cell>
        </row>
        <row r="37">
          <cell r="F37">
            <v>21</v>
          </cell>
        </row>
        <row r="38">
          <cell r="F38">
            <v>21</v>
          </cell>
        </row>
        <row r="39">
          <cell r="F39">
            <v>23</v>
          </cell>
        </row>
        <row r="40">
          <cell r="F40">
            <v>34</v>
          </cell>
        </row>
        <row r="41">
          <cell r="F41">
            <v>81</v>
          </cell>
        </row>
        <row r="42">
          <cell r="F42">
            <v>85</v>
          </cell>
        </row>
        <row r="43">
          <cell r="F43">
            <v>68</v>
          </cell>
        </row>
        <row r="44">
          <cell r="F44">
            <v>94</v>
          </cell>
        </row>
        <row r="46">
          <cell r="F46">
            <v>117</v>
          </cell>
        </row>
        <row r="47">
          <cell r="F47">
            <v>67</v>
          </cell>
        </row>
        <row r="48">
          <cell r="F48">
            <v>365</v>
          </cell>
        </row>
        <row r="49">
          <cell r="F49">
            <v>186</v>
          </cell>
        </row>
        <row r="50">
          <cell r="F50">
            <v>83</v>
          </cell>
        </row>
        <row r="51">
          <cell r="F51">
            <v>105</v>
          </cell>
        </row>
        <row r="52">
          <cell r="F52">
            <v>70</v>
          </cell>
        </row>
        <row r="53">
          <cell r="F53">
            <v>179</v>
          </cell>
        </row>
        <row r="54">
          <cell r="F54">
            <v>143</v>
          </cell>
        </row>
        <row r="55">
          <cell r="F55">
            <v>130</v>
          </cell>
        </row>
        <row r="56">
          <cell r="F56">
            <v>130</v>
          </cell>
        </row>
        <row r="57">
          <cell r="F57">
            <v>58</v>
          </cell>
        </row>
        <row r="58">
          <cell r="F58">
            <v>18</v>
          </cell>
        </row>
        <row r="60">
          <cell r="F60">
            <v>55</v>
          </cell>
        </row>
        <row r="61">
          <cell r="F61">
            <v>88</v>
          </cell>
        </row>
        <row r="62">
          <cell r="F62">
            <v>43</v>
          </cell>
        </row>
        <row r="63">
          <cell r="F63">
            <v>36</v>
          </cell>
        </row>
        <row r="64">
          <cell r="F64">
            <v>36</v>
          </cell>
        </row>
        <row r="65">
          <cell r="F65">
            <v>31</v>
          </cell>
        </row>
        <row r="66">
          <cell r="F66">
            <v>1</v>
          </cell>
        </row>
        <row r="67">
          <cell r="F67">
            <v>2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ведення"/>
    </sheetNames>
    <sheetDataSet>
      <sheetData sheetId="0">
        <row r="22">
          <cell r="J22">
            <v>455</v>
          </cell>
        </row>
        <row r="36">
          <cell r="J36">
            <v>35</v>
          </cell>
        </row>
        <row r="37">
          <cell r="J37">
            <v>37</v>
          </cell>
        </row>
        <row r="38">
          <cell r="J38">
            <v>35</v>
          </cell>
        </row>
        <row r="39">
          <cell r="J39">
            <v>25</v>
          </cell>
        </row>
        <row r="40">
          <cell r="J40">
            <v>41</v>
          </cell>
        </row>
        <row r="41">
          <cell r="J41">
            <v>83</v>
          </cell>
        </row>
        <row r="42">
          <cell r="J42">
            <v>15</v>
          </cell>
        </row>
        <row r="43">
          <cell r="J43">
            <v>62</v>
          </cell>
        </row>
        <row r="44">
          <cell r="J44">
            <v>1</v>
          </cell>
        </row>
        <row r="45">
          <cell r="J45">
            <v>8</v>
          </cell>
        </row>
        <row r="46">
          <cell r="J46">
            <v>25</v>
          </cell>
        </row>
        <row r="48">
          <cell r="J48">
            <v>88</v>
          </cell>
        </row>
        <row r="49">
          <cell r="J49">
            <v>37</v>
          </cell>
        </row>
        <row r="50">
          <cell r="J50">
            <v>29</v>
          </cell>
        </row>
        <row r="51">
          <cell r="J51">
            <v>82</v>
          </cell>
        </row>
        <row r="53">
          <cell r="J53">
            <v>38</v>
          </cell>
        </row>
        <row r="54">
          <cell r="J54">
            <v>35</v>
          </cell>
        </row>
        <row r="55">
          <cell r="J55">
            <v>71</v>
          </cell>
        </row>
        <row r="56">
          <cell r="J56">
            <v>25</v>
          </cell>
        </row>
        <row r="57">
          <cell r="J57">
            <v>1</v>
          </cell>
        </row>
        <row r="58">
          <cell r="J58">
            <v>25</v>
          </cell>
        </row>
        <row r="59">
          <cell r="J59">
            <v>50</v>
          </cell>
        </row>
        <row r="60">
          <cell r="J60">
            <v>65</v>
          </cell>
        </row>
        <row r="61">
          <cell r="J61">
            <v>2</v>
          </cell>
        </row>
        <row r="62">
          <cell r="J62">
            <v>21</v>
          </cell>
        </row>
        <row r="63">
          <cell r="J63">
            <v>53</v>
          </cell>
        </row>
        <row r="64">
          <cell r="J64">
            <v>50</v>
          </cell>
        </row>
        <row r="65">
          <cell r="J65">
            <v>44</v>
          </cell>
        </row>
        <row r="66">
          <cell r="J66">
            <v>36</v>
          </cell>
        </row>
        <row r="67">
          <cell r="J67">
            <v>42</v>
          </cell>
        </row>
        <row r="68">
          <cell r="J68">
            <v>43</v>
          </cell>
        </row>
        <row r="69">
          <cell r="J69">
            <v>39</v>
          </cell>
        </row>
        <row r="70">
          <cell r="J70">
            <v>41</v>
          </cell>
        </row>
        <row r="71">
          <cell r="J71">
            <v>65</v>
          </cell>
        </row>
        <row r="76">
          <cell r="J76">
            <v>106</v>
          </cell>
          <cell r="K76">
            <v>21.200000000000003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ьк.заг.ан.кр.на аналізаторі"/>
      <sheetName val="заг.ан.крові (на аналізаторі)"/>
      <sheetName val="калькуляція Коагулоргамма"/>
      <sheetName val="коагулограмма"/>
      <sheetName val="кальк.Електроліти"/>
      <sheetName val="електроліти"/>
      <sheetName val="калькуляц.Креатинин "/>
      <sheetName val="креатинин"/>
      <sheetName val="калькул.“Lамілаза” сечі"/>
      <sheetName val="Lаміліза сечі"/>
      <sheetName val="калькул.“Lамілаза” крові"/>
      <sheetName val="Lаміліза крові"/>
      <sheetName val="калькул.Мочевина "/>
      <sheetName val="мочевина"/>
      <sheetName val="калькуляц.Сечова кислота "/>
      <sheetName val="сечова кислота"/>
      <sheetName val="калькул.Ревмокомплекс"/>
      <sheetName val="ревмокомплекс"/>
      <sheetName val="калькул.Загальний білок"/>
      <sheetName val="загальний білок"/>
      <sheetName val="калькул.Холестерин"/>
      <sheetName val="холестерин"/>
      <sheetName val="калькул.кальцій крові"/>
      <sheetName val="кальцій крові"/>
      <sheetName val="калькул.нирковий комплекс"/>
      <sheetName val="нирковий комплекс"/>
      <sheetName val="калькуліц.сеча на стерильність"/>
      <sheetName val="сеча на стерильність"/>
      <sheetName val="калькул кишкова група "/>
      <sheetName val="кишкова група "/>
      <sheetName val="калькул із стат.орган.V,C "/>
      <sheetName val="Мазки із стат.орган. V,C "/>
      <sheetName val="калькуліц.мазки з вух"/>
      <sheetName val="мазки з вух"/>
      <sheetName val="калькуліц.мазки з очей"/>
      <sheetName val="мазки з очей"/>
      <sheetName val="калькуліц.мазки із зіву та носа"/>
      <sheetName val="Мазки із зіву та носа"/>
      <sheetName val="калькуліц. мокротиння"/>
      <sheetName val="мокротиння"/>
      <sheetName val="калькуліц.мазки з ран"/>
      <sheetName val="мазки з ран"/>
      <sheetName val="калькул.на грибк.інфекц"/>
      <sheetName val="посів на грибкову інфекцію"/>
      <sheetName val="калькул дисбактериоз"/>
      <sheetName val="Дисбактеріоз"/>
      <sheetName val="калькул.дифтерія"/>
      <sheetName val="дифтерія"/>
      <sheetName val="кальку зішкріб на грибк.інфекц "/>
      <sheetName val="зішкріб на грибкову інфекцію"/>
      <sheetName val="калькул КСР (реак Вассермана)"/>
      <sheetName val="КСР(реакц.Вассермана)"/>
      <sheetName val="калькул печінковий компл."/>
      <sheetName val="печінковий компл."/>
      <sheetName val="калькул.гепатити В"/>
      <sheetName val="гепатити В"/>
      <sheetName val="калькул.гепатити С"/>
      <sheetName val="гепатити С"/>
      <sheetName val="калькул.сечі по Нечипоренко"/>
      <sheetName val="сеча по Нечипоренко"/>
      <sheetName val="калькул.на гострики"/>
      <sheetName val="зіскоби на гострики"/>
      <sheetName val="калькул.на гельментози"/>
      <sheetName val="гельмінтози"/>
      <sheetName val="калькул.копрограми"/>
      <sheetName val="копрограми"/>
      <sheetName val="калькул.Білкові фракції"/>
      <sheetName val="Білкові фракції"/>
      <sheetName val="калькуляція Білірубін"/>
      <sheetName val="Білірубін"/>
      <sheetName val="калькуляція АСТ"/>
      <sheetName val="АСТ"/>
      <sheetName val="калькуляціяАЛТ"/>
      <sheetName val="АлТ"/>
      <sheetName val="калькуляція  Тимолова проба"/>
      <sheetName val="Тимолова проба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50">
          <cell r="H50">
            <v>23</v>
          </cell>
        </row>
      </sheetData>
      <sheetData sheetId="23"/>
      <sheetData sheetId="24">
        <row r="52">
          <cell r="H52">
            <v>34</v>
          </cell>
        </row>
      </sheetData>
      <sheetData sheetId="25"/>
      <sheetData sheetId="26">
        <row r="47">
          <cell r="H47">
            <v>81</v>
          </cell>
        </row>
      </sheetData>
      <sheetData sheetId="27"/>
      <sheetData sheetId="28">
        <row r="71">
          <cell r="H71">
            <v>186</v>
          </cell>
        </row>
      </sheetData>
      <sheetData sheetId="29"/>
      <sheetData sheetId="30">
        <row r="69">
          <cell r="H69">
            <v>83</v>
          </cell>
        </row>
      </sheetData>
      <sheetData sheetId="31"/>
      <sheetData sheetId="32">
        <row r="71">
          <cell r="H71">
            <v>85</v>
          </cell>
        </row>
      </sheetData>
      <sheetData sheetId="33"/>
      <sheetData sheetId="34">
        <row r="73">
          <cell r="H73">
            <v>68</v>
          </cell>
        </row>
      </sheetData>
      <sheetData sheetId="35"/>
      <sheetData sheetId="36">
        <row r="69">
          <cell r="H69">
            <v>94</v>
          </cell>
        </row>
      </sheetData>
      <sheetData sheetId="37"/>
      <sheetData sheetId="38">
        <row r="69">
          <cell r="H69">
            <v>106</v>
          </cell>
        </row>
      </sheetData>
      <sheetData sheetId="39"/>
      <sheetData sheetId="40">
        <row r="68">
          <cell r="H68">
            <v>117</v>
          </cell>
        </row>
      </sheetData>
      <sheetData sheetId="41"/>
      <sheetData sheetId="42">
        <row r="51">
          <cell r="H51">
            <v>67</v>
          </cell>
        </row>
      </sheetData>
      <sheetData sheetId="43"/>
      <sheetData sheetId="44">
        <row r="68">
          <cell r="H68">
            <v>365</v>
          </cell>
        </row>
      </sheetData>
      <sheetData sheetId="45"/>
      <sheetData sheetId="46">
        <row r="70">
          <cell r="H70">
            <v>105</v>
          </cell>
        </row>
      </sheetData>
      <sheetData sheetId="47"/>
      <sheetData sheetId="48">
        <row r="48">
          <cell r="H48">
            <v>70</v>
          </cell>
        </row>
      </sheetData>
      <sheetData sheetId="49"/>
      <sheetData sheetId="50">
        <row r="53">
          <cell r="H53">
            <v>179</v>
          </cell>
        </row>
      </sheetData>
      <sheetData sheetId="51"/>
      <sheetData sheetId="52">
        <row r="51">
          <cell r="H51">
            <v>143</v>
          </cell>
        </row>
      </sheetData>
      <sheetData sheetId="53"/>
      <sheetData sheetId="54">
        <row r="52">
          <cell r="H52">
            <v>130</v>
          </cell>
        </row>
      </sheetData>
      <sheetData sheetId="55"/>
      <sheetData sheetId="56">
        <row r="52">
          <cell r="H52">
            <v>130</v>
          </cell>
        </row>
      </sheetData>
      <sheetData sheetId="57"/>
      <sheetData sheetId="58">
        <row r="50">
          <cell r="H50">
            <v>58</v>
          </cell>
        </row>
      </sheetData>
      <sheetData sheetId="59"/>
      <sheetData sheetId="60">
        <row r="46">
          <cell r="H46">
            <v>18</v>
          </cell>
        </row>
      </sheetData>
      <sheetData sheetId="61"/>
      <sheetData sheetId="62">
        <row r="46">
          <cell r="H46">
            <v>15</v>
          </cell>
        </row>
      </sheetData>
      <sheetData sheetId="63"/>
      <sheetData sheetId="64">
        <row r="45">
          <cell r="H45">
            <v>55</v>
          </cell>
        </row>
      </sheetData>
      <sheetData sheetId="65"/>
      <sheetData sheetId="66">
        <row r="53">
          <cell r="H53">
            <v>88</v>
          </cell>
        </row>
      </sheetData>
      <sheetData sheetId="67"/>
      <sheetData sheetId="68">
        <row r="53">
          <cell r="H53">
            <v>43</v>
          </cell>
        </row>
      </sheetData>
      <sheetData sheetId="69"/>
      <sheetData sheetId="70">
        <row r="53">
          <cell r="H53">
            <v>36</v>
          </cell>
        </row>
      </sheetData>
      <sheetData sheetId="71"/>
      <sheetData sheetId="72">
        <row r="53">
          <cell r="H53">
            <v>36</v>
          </cell>
        </row>
      </sheetData>
      <sheetData sheetId="73"/>
      <sheetData sheetId="74">
        <row r="50">
          <cell r="H50">
            <v>31</v>
          </cell>
        </row>
      </sheetData>
      <sheetData sheetId="75"/>
      <sheetData sheetId="7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аборат.досл."/>
      <sheetName val="вузькі спеціалісти"/>
      <sheetName val="масаж"/>
      <sheetName val="розрахунок до листа по рент"/>
      <sheetName val="Лист1"/>
    </sheetNames>
    <sheetDataSet>
      <sheetData sheetId="0" refreshError="1"/>
      <sheetData sheetId="1">
        <row r="12">
          <cell r="F12">
            <v>68</v>
          </cell>
        </row>
        <row r="13">
          <cell r="F13">
            <v>40</v>
          </cell>
        </row>
        <row r="14">
          <cell r="F14">
            <v>47</v>
          </cell>
        </row>
        <row r="15">
          <cell r="F15">
            <v>27</v>
          </cell>
        </row>
        <row r="16">
          <cell r="F16">
            <v>35</v>
          </cell>
        </row>
        <row r="17">
          <cell r="F17">
            <v>52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ультація"/>
    </sheetNames>
    <sheetDataSet>
      <sheetData sheetId="0">
        <row r="45">
          <cell r="H45">
            <v>124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ультація"/>
    </sheetNames>
    <sheetDataSet>
      <sheetData sheetId="0">
        <row r="45">
          <cell r="H45">
            <v>124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ультація"/>
    </sheetNames>
    <sheetDataSet>
      <sheetData sheetId="0">
        <row r="45">
          <cell r="H45">
            <v>123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ультація"/>
    </sheetNames>
    <sheetDataSet>
      <sheetData sheetId="0">
        <row r="59">
          <cell r="H59">
            <v>185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ультація"/>
    </sheetNames>
    <sheetDataSet>
      <sheetData sheetId="0">
        <row r="45">
          <cell r="H45">
            <v>127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ультація кардіолога"/>
    </sheetNames>
    <sheetDataSet>
      <sheetData sheetId="0">
        <row r="42">
          <cell r="H42">
            <v>124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ікар ЛФК"/>
    </sheetNames>
    <sheetDataSet>
      <sheetData sheetId="0">
        <row r="34">
          <cell r="H34">
            <v>97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ульт.невропатолог"/>
    </sheetNames>
    <sheetDataSet>
      <sheetData sheetId="0">
        <row r="42">
          <cell r="H42">
            <v>124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ультація"/>
    </sheetNames>
    <sheetDataSet>
      <sheetData sheetId="0">
        <row r="42">
          <cell r="H42">
            <v>124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ультація"/>
    </sheetNames>
    <sheetDataSet>
      <sheetData sheetId="0">
        <row r="42">
          <cell r="H42">
            <v>124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ультація"/>
    </sheetNames>
    <sheetDataSet>
      <sheetData sheetId="0">
        <row r="42">
          <cell r="H42">
            <v>124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ультація"/>
    </sheetNames>
    <sheetDataSet>
      <sheetData sheetId="0">
        <row r="42">
          <cell r="H42">
            <v>124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ультація"/>
    </sheetNames>
    <sheetDataSet>
      <sheetData sheetId="0">
        <row r="42">
          <cell r="H42">
            <v>124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ультація"/>
    </sheetNames>
    <sheetDataSet>
      <sheetData sheetId="0">
        <row r="42">
          <cell r="H42">
            <v>124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ультація без ЕКГ"/>
    </sheetNames>
    <sheetDataSet>
      <sheetData sheetId="0">
        <row r="42">
          <cell r="H42">
            <v>124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ультація"/>
      <sheetName val="Лист1"/>
    </sheetNames>
    <sheetDataSet>
      <sheetData sheetId="0">
        <row r="42">
          <cell r="H42">
            <v>124</v>
          </cell>
        </row>
      </sheetData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ультація"/>
      <sheetName val="Лист1"/>
    </sheetNames>
    <sheetDataSet>
      <sheetData sheetId="0">
        <row r="42">
          <cell r="H42">
            <v>124</v>
          </cell>
        </row>
      </sheetData>
      <sheetData sheetId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ультація"/>
    </sheetNames>
    <sheetDataSet>
      <sheetData sheetId="0">
        <row r="42">
          <cell r="H42">
            <v>124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зофагоскопія експрес-тест"/>
      <sheetName val="езофагоскопія з біопсією"/>
      <sheetName val="езофагоскопія"/>
    </sheetNames>
    <sheetDataSet>
      <sheetData sheetId="0">
        <row r="79">
          <cell r="H79">
            <v>683</v>
          </cell>
        </row>
      </sheetData>
      <sheetData sheetId="1">
        <row r="84">
          <cell r="H84">
            <v>702</v>
          </cell>
        </row>
      </sheetData>
      <sheetData sheetId="2">
        <row r="77">
          <cell r="H77">
            <v>670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істероскопія 2022"/>
      <sheetName val="гістероскопія (3)"/>
      <sheetName val="гістероскопія (2)"/>
      <sheetName val="гістероскопія"/>
      <sheetName val="Лист1"/>
    </sheetNames>
    <sheetDataSet>
      <sheetData sheetId="0">
        <row r="129">
          <cell r="H129">
            <v>2546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ультація з ЕКГ"/>
      <sheetName val="калькуляція ХОЛТЕР"/>
    </sheetNames>
    <sheetDataSet>
      <sheetData sheetId="0">
        <row r="65">
          <cell r="H65">
            <v>65</v>
          </cell>
        </row>
      </sheetData>
      <sheetData sheetId="1">
        <row r="56">
          <cell r="H56">
            <v>1157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лоноскопія з біопсією"/>
      <sheetName val="колоноскопія"/>
    </sheetNames>
    <sheetDataSet>
      <sheetData sheetId="0">
        <row r="88">
          <cell r="H88">
            <v>1159</v>
          </cell>
        </row>
      </sheetData>
      <sheetData sheetId="1">
        <row r="81">
          <cell r="H81">
            <v>1055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зки із зіва, носа"/>
    </sheetNames>
    <sheetDataSet>
      <sheetData sheetId="0">
        <row r="48">
          <cell r="H48">
            <v>40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рекція зору"/>
      <sheetName val="вимір внутріочного тиску"/>
    </sheetNames>
    <sheetDataSet>
      <sheetData sheetId="0">
        <row r="48">
          <cell r="H48">
            <v>152</v>
          </cell>
        </row>
      </sheetData>
      <sheetData sheetId="1">
        <row r="58">
          <cell r="H58">
            <v>100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истоскопія"/>
      <sheetName val="ЛОКАД"/>
      <sheetName val="урогенітальний мазок"/>
      <sheetName val="Масаж простати"/>
      <sheetName val="секрет простати"/>
      <sheetName val="Лист1"/>
    </sheetNames>
    <sheetDataSet>
      <sheetData sheetId="0">
        <row r="56">
          <cell r="H56">
            <v>102</v>
          </cell>
        </row>
      </sheetData>
      <sheetData sheetId="1">
        <row r="57">
          <cell r="H57">
            <v>77</v>
          </cell>
        </row>
      </sheetData>
      <sheetData sheetId="2">
        <row r="53">
          <cell r="H53">
            <v>110</v>
          </cell>
        </row>
      </sheetData>
      <sheetData sheetId="3">
        <row r="51">
          <cell r="H51">
            <v>44</v>
          </cell>
        </row>
      </sheetData>
      <sheetData sheetId="4">
        <row r="56">
          <cell r="H56">
            <v>130</v>
          </cell>
        </row>
      </sheetData>
      <sheetData sheetId="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нтген досл. 35 на 43"/>
      <sheetName val="рентген досл. 20 на 25"/>
      <sheetName val="Лист1"/>
      <sheetName val="Норми рентгенівських досліджень"/>
      <sheetName val="Лист2"/>
    </sheetNames>
    <sheetDataSet>
      <sheetData sheetId="0">
        <row r="72">
          <cell r="H72">
            <v>208</v>
          </cell>
        </row>
      </sheetData>
      <sheetData sheetId="1">
        <row r="71">
          <cell r="H71">
            <v>168</v>
          </cell>
        </row>
      </sheetData>
      <sheetData sheetId="2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істок таза"/>
      <sheetName val="ключиці"/>
      <sheetName val="висково-щелепного суглоба"/>
      <sheetName val="колоносових пазух"/>
      <sheetName val="грудного відділу"/>
      <sheetName val="скроневої кістки в 2х проекц. "/>
      <sheetName val="кісток носа в 2х проекціях "/>
      <sheetName val="ниж.щелепи в 2х проекціях"/>
      <sheetName val="черепа в 2х проекціях "/>
      <sheetName val="суглоба в 2х проекціях"/>
      <sheetName val="попер-кресц в 2х проекціях"/>
      <sheetName val="шийного від з функц.досл."/>
      <sheetName val="шийного від в 2х проекціях"/>
      <sheetName val="Лист1"/>
    </sheetNames>
    <sheetDataSet>
      <sheetData sheetId="0">
        <row r="98">
          <cell r="H98">
            <v>248</v>
          </cell>
        </row>
      </sheetData>
      <sheetData sheetId="1">
        <row r="96">
          <cell r="H96">
            <v>186</v>
          </cell>
        </row>
      </sheetData>
      <sheetData sheetId="2">
        <row r="100">
          <cell r="H100">
            <v>186</v>
          </cell>
        </row>
      </sheetData>
      <sheetData sheetId="3">
        <row r="99">
          <cell r="H99">
            <v>168</v>
          </cell>
        </row>
      </sheetData>
      <sheetData sheetId="4">
        <row r="99">
          <cell r="H99">
            <v>186</v>
          </cell>
        </row>
      </sheetData>
      <sheetData sheetId="5">
        <row r="99">
          <cell r="H99">
            <v>214</v>
          </cell>
        </row>
      </sheetData>
      <sheetData sheetId="6">
        <row r="99">
          <cell r="H99">
            <v>276</v>
          </cell>
        </row>
      </sheetData>
      <sheetData sheetId="7">
        <row r="99">
          <cell r="H99">
            <v>276</v>
          </cell>
        </row>
      </sheetData>
      <sheetData sheetId="8">
        <row r="100">
          <cell r="H100">
            <v>276</v>
          </cell>
        </row>
      </sheetData>
      <sheetData sheetId="9">
        <row r="99">
          <cell r="H99">
            <v>234</v>
          </cell>
        </row>
      </sheetData>
      <sheetData sheetId="10">
        <row r="99">
          <cell r="H99">
            <v>276</v>
          </cell>
        </row>
      </sheetData>
      <sheetData sheetId="11">
        <row r="99">
          <cell r="H99">
            <v>251</v>
          </cell>
        </row>
      </sheetData>
      <sheetData sheetId="12">
        <row r="99">
          <cell r="H99">
            <v>233</v>
          </cell>
        </row>
      </sheetData>
      <sheetData sheetId="13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бний рентген"/>
      <sheetName val="Лист1"/>
    </sheetNames>
    <sheetDataSet>
      <sheetData sheetId="0">
        <row r="58">
          <cell r="H58">
            <v>42</v>
          </cell>
        </row>
      </sheetData>
      <sheetData sheetId="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альна"/>
      <sheetName val="ступня та гомілка"/>
      <sheetName val="гомілково-ступневий суглоб"/>
      <sheetName val="коліно"/>
      <sheetName val="тазостегневий суглоб"/>
      <sheetName val="нога+поперек"/>
      <sheetName val="нога"/>
      <sheetName val="масаж хребта"/>
      <sheetName val="сегмен.мас.шийно-грудного відд."/>
      <sheetName val="шийно-грудний відділ"/>
      <sheetName val="спина+поперек"/>
      <sheetName val="сегмен.попереково-крижова діл"/>
      <sheetName val="попереково-крижової діл."/>
      <sheetName val="м’язи черевної порожнини"/>
      <sheetName val="спина"/>
      <sheetName val="грудна клітини"/>
      <sheetName val="кисті та передпліччя"/>
      <sheetName val="променево-зап’ястний суглоб"/>
      <sheetName val="ліктьовий суглоб"/>
      <sheetName val="плечовий суглоб"/>
      <sheetName val="рука"/>
      <sheetName val="рука +лопатка"/>
      <sheetName val="комір.зона"/>
      <sheetName val="шиї"/>
      <sheetName val="обличчя (масаж з маслом)"/>
      <sheetName val="голова"/>
    </sheetNames>
    <sheetDataSet>
      <sheetData sheetId="0" refreshError="1"/>
      <sheetData sheetId="1">
        <row r="58">
          <cell r="H58">
            <v>51</v>
          </cell>
        </row>
      </sheetData>
      <sheetData sheetId="2">
        <row r="57">
          <cell r="H57">
            <v>51</v>
          </cell>
        </row>
      </sheetData>
      <sheetData sheetId="3">
        <row r="58">
          <cell r="H58">
            <v>51</v>
          </cell>
        </row>
      </sheetData>
      <sheetData sheetId="4">
        <row r="58">
          <cell r="H58">
            <v>53</v>
          </cell>
        </row>
      </sheetData>
      <sheetData sheetId="5">
        <row r="57">
          <cell r="H57">
            <v>107</v>
          </cell>
        </row>
      </sheetData>
      <sheetData sheetId="6">
        <row r="59">
          <cell r="H59">
            <v>70</v>
          </cell>
        </row>
      </sheetData>
      <sheetData sheetId="7">
        <row r="57">
          <cell r="H57">
            <v>105</v>
          </cell>
        </row>
      </sheetData>
      <sheetData sheetId="8">
        <row r="57">
          <cell r="H57">
            <v>121</v>
          </cell>
        </row>
      </sheetData>
      <sheetData sheetId="9">
        <row r="57">
          <cell r="H57">
            <v>86</v>
          </cell>
        </row>
      </sheetData>
      <sheetData sheetId="10">
        <row r="57">
          <cell r="H57">
            <v>89</v>
          </cell>
        </row>
      </sheetData>
      <sheetData sheetId="11">
        <row r="57">
          <cell r="H57">
            <v>72</v>
          </cell>
        </row>
      </sheetData>
      <sheetData sheetId="12">
        <row r="57">
          <cell r="H57">
            <v>55</v>
          </cell>
        </row>
      </sheetData>
      <sheetData sheetId="13">
        <row r="57">
          <cell r="H57">
            <v>55</v>
          </cell>
        </row>
      </sheetData>
      <sheetData sheetId="14">
        <row r="57">
          <cell r="H57">
            <v>72</v>
          </cell>
        </row>
      </sheetData>
      <sheetData sheetId="15">
        <row r="57">
          <cell r="H57">
            <v>103</v>
          </cell>
        </row>
      </sheetData>
      <sheetData sheetId="16">
        <row r="57">
          <cell r="H57">
            <v>49</v>
          </cell>
        </row>
      </sheetData>
      <sheetData sheetId="17">
        <row r="59">
          <cell r="H59">
            <v>49</v>
          </cell>
        </row>
      </sheetData>
      <sheetData sheetId="18">
        <row r="59">
          <cell r="H59">
            <v>49</v>
          </cell>
        </row>
      </sheetData>
      <sheetData sheetId="19">
        <row r="59">
          <cell r="H59">
            <v>68</v>
          </cell>
        </row>
      </sheetData>
      <sheetData sheetId="20">
        <row r="65">
          <cell r="H65">
            <v>65</v>
          </cell>
        </row>
      </sheetData>
      <sheetData sheetId="21">
        <row r="59">
          <cell r="H59">
            <v>83</v>
          </cell>
        </row>
      </sheetData>
      <sheetData sheetId="22">
        <row r="58">
          <cell r="H58">
            <v>57</v>
          </cell>
        </row>
      </sheetData>
      <sheetData sheetId="23">
        <row r="60">
          <cell r="H60">
            <v>51</v>
          </cell>
        </row>
      </sheetData>
      <sheetData sheetId="24">
        <row r="58">
          <cell r="H58">
            <v>44</v>
          </cell>
        </row>
      </sheetData>
      <sheetData sheetId="25">
        <row r="49">
          <cell r="H49">
            <v>38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індив.заняття з ЛФК"/>
    </sheetNames>
    <sheetDataSet>
      <sheetData sheetId="0">
        <row r="33">
          <cell r="H33">
            <v>103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ункц лосл  жовч міх+жовч прот+"/>
      <sheetName val="ехоофтальмографія"/>
      <sheetName val="лікув - діаностич пункц орган"/>
      <sheetName val="черезшкірна пугкція внутр орган"/>
      <sheetName val="плевральної порожнини"/>
      <sheetName val="доплер кольор картування"/>
      <sheetName val="доплерога судин в імпул режимі"/>
      <sheetName val="перифери судин"/>
      <sheetName val="мякі ткані"/>
      <sheetName val="лімфітич вузли"/>
      <sheetName val="слинних залоз"/>
      <sheetName val="молочні залози"/>
      <sheetName val="щитопод залоза"/>
      <sheetName val="інтраваг стат орга"/>
      <sheetName val="перитан обстеж плода"/>
      <sheetName val="матка+яєчники"/>
      <sheetName val="жінки нирки+надн+сеч міх+матка"/>
      <sheetName val="яєчків"/>
      <sheetName val="передміх залоза"/>
      <sheetName val="сеч міх з визнач залиш сечі"/>
      <sheetName val="нирки+наднирк залози"/>
      <sheetName val="нирки+надн зал+сеч міх"/>
      <sheetName val="селез+судин порт системи"/>
      <sheetName val="підшл залоза"/>
      <sheetName val="жовч міх+жовч протк"/>
      <sheetName val="узд печінки"/>
      <sheetName val="печін+жовч міх+жовч проток"/>
      <sheetName val="печ+ жовч+проток+підшл++селезін"/>
      <sheetName val="УЗДослідження"/>
      <sheetName val="Зведення узі"/>
    </sheetNames>
    <sheetDataSet>
      <sheetData sheetId="0">
        <row r="61">
          <cell r="H61">
            <v>645</v>
          </cell>
        </row>
      </sheetData>
      <sheetData sheetId="1">
        <row r="61">
          <cell r="H61">
            <v>335</v>
          </cell>
        </row>
      </sheetData>
      <sheetData sheetId="2">
        <row r="61">
          <cell r="H61">
            <v>645</v>
          </cell>
        </row>
      </sheetData>
      <sheetData sheetId="3">
        <row r="61">
          <cell r="H61">
            <v>490</v>
          </cell>
        </row>
      </sheetData>
      <sheetData sheetId="4">
        <row r="61">
          <cell r="H61">
            <v>230</v>
          </cell>
        </row>
      </sheetData>
      <sheetData sheetId="5">
        <row r="61">
          <cell r="H61">
            <v>490</v>
          </cell>
        </row>
      </sheetData>
      <sheetData sheetId="6">
        <row r="61">
          <cell r="H61">
            <v>441</v>
          </cell>
        </row>
      </sheetData>
      <sheetData sheetId="7">
        <row r="61">
          <cell r="H61">
            <v>230</v>
          </cell>
        </row>
      </sheetData>
      <sheetData sheetId="8">
        <row r="61">
          <cell r="H61">
            <v>181</v>
          </cell>
        </row>
      </sheetData>
      <sheetData sheetId="9">
        <row r="61">
          <cell r="H61">
            <v>181</v>
          </cell>
        </row>
      </sheetData>
      <sheetData sheetId="10">
        <row r="61">
          <cell r="H61">
            <v>181</v>
          </cell>
        </row>
      </sheetData>
      <sheetData sheetId="11">
        <row r="61">
          <cell r="H61">
            <v>335</v>
          </cell>
        </row>
      </sheetData>
      <sheetData sheetId="12">
        <row r="61">
          <cell r="H61">
            <v>230</v>
          </cell>
        </row>
      </sheetData>
      <sheetData sheetId="13">
        <row r="64">
          <cell r="H64">
            <v>289</v>
          </cell>
        </row>
      </sheetData>
      <sheetData sheetId="14">
        <row r="61">
          <cell r="H61">
            <v>490</v>
          </cell>
        </row>
      </sheetData>
      <sheetData sheetId="15">
        <row r="61">
          <cell r="H61">
            <v>286</v>
          </cell>
        </row>
      </sheetData>
      <sheetData sheetId="16">
        <row r="61">
          <cell r="H61">
            <v>490</v>
          </cell>
        </row>
      </sheetData>
      <sheetData sheetId="17">
        <row r="61">
          <cell r="H61">
            <v>131</v>
          </cell>
        </row>
      </sheetData>
      <sheetData sheetId="18">
        <row r="61">
          <cell r="H61">
            <v>131</v>
          </cell>
        </row>
      </sheetData>
      <sheetData sheetId="19">
        <row r="61">
          <cell r="H61">
            <v>131</v>
          </cell>
        </row>
      </sheetData>
      <sheetData sheetId="20">
        <row r="61">
          <cell r="H61">
            <v>181</v>
          </cell>
        </row>
      </sheetData>
      <sheetData sheetId="21">
        <row r="61">
          <cell r="H61">
            <v>441</v>
          </cell>
        </row>
      </sheetData>
      <sheetData sheetId="22">
        <row r="61">
          <cell r="H61">
            <v>181</v>
          </cell>
        </row>
      </sheetData>
      <sheetData sheetId="23">
        <row r="61">
          <cell r="H61">
            <v>181</v>
          </cell>
        </row>
      </sheetData>
      <sheetData sheetId="24">
        <row r="61">
          <cell r="H61">
            <v>131</v>
          </cell>
        </row>
      </sheetData>
      <sheetData sheetId="25">
        <row r="61">
          <cell r="H61">
            <v>181</v>
          </cell>
        </row>
      </sheetData>
      <sheetData sheetId="26">
        <row r="61">
          <cell r="H61">
            <v>181</v>
          </cell>
        </row>
      </sheetData>
      <sheetData sheetId="27">
        <row r="61">
          <cell r="H61">
            <v>441</v>
          </cell>
        </row>
      </sheetData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2"/>
  <sheetViews>
    <sheetView tabSelected="1" view="pageBreakPreview" zoomScaleNormal="100" zoomScaleSheetLayoutView="100" workbookViewId="0">
      <selection activeCell="M16" sqref="M16"/>
    </sheetView>
  </sheetViews>
  <sheetFormatPr defaultRowHeight="15.75" x14ac:dyDescent="0.25"/>
  <cols>
    <col min="1" max="1" width="6.5703125" style="1" customWidth="1"/>
    <col min="2" max="2" width="66.28515625" style="1" customWidth="1"/>
    <col min="3" max="3" width="21" style="1" customWidth="1"/>
    <col min="4" max="4" width="15" style="1" customWidth="1"/>
    <col min="5" max="5" width="12.7109375" style="1" customWidth="1"/>
    <col min="6" max="6" width="14" style="1" customWidth="1"/>
    <col min="7" max="7" width="7.42578125" style="1" customWidth="1"/>
    <col min="8" max="16" width="9.140625" style="1"/>
  </cols>
  <sheetData>
    <row r="1" spans="1:6" x14ac:dyDescent="0.25">
      <c r="D1" s="4" t="s">
        <v>0</v>
      </c>
    </row>
    <row r="2" spans="1:6" x14ac:dyDescent="0.25">
      <c r="D2" s="4" t="s">
        <v>1</v>
      </c>
    </row>
    <row r="3" spans="1:6" x14ac:dyDescent="0.25">
      <c r="D3" s="4" t="s">
        <v>2</v>
      </c>
    </row>
    <row r="4" spans="1:6" x14ac:dyDescent="0.25">
      <c r="D4" s="4" t="s">
        <v>230</v>
      </c>
    </row>
    <row r="5" spans="1:6" x14ac:dyDescent="0.25">
      <c r="C5" s="2"/>
      <c r="D5" s="2"/>
    </row>
    <row r="6" spans="1:6" ht="51" customHeight="1" x14ac:dyDescent="0.25">
      <c r="A6" s="45" t="s">
        <v>179</v>
      </c>
      <c r="B6" s="45"/>
      <c r="C6" s="45"/>
      <c r="D6" s="45"/>
      <c r="E6" s="45"/>
      <c r="F6" s="45"/>
    </row>
    <row r="7" spans="1:6" ht="31.5" x14ac:dyDescent="0.25">
      <c r="A7" s="3" t="s">
        <v>3</v>
      </c>
      <c r="B7" s="5" t="s">
        <v>4</v>
      </c>
      <c r="C7" s="3" t="s">
        <v>6</v>
      </c>
      <c r="D7" s="3" t="s">
        <v>7</v>
      </c>
      <c r="E7" s="3" t="s">
        <v>8</v>
      </c>
      <c r="F7" s="3" t="s">
        <v>5</v>
      </c>
    </row>
    <row r="8" spans="1:6" ht="28.5" customHeight="1" x14ac:dyDescent="0.3">
      <c r="A8" s="53" t="s">
        <v>132</v>
      </c>
      <c r="B8" s="54"/>
      <c r="C8" s="54"/>
      <c r="D8" s="54"/>
      <c r="E8" s="54"/>
      <c r="F8" s="55"/>
    </row>
    <row r="9" spans="1:6" ht="37.5" x14ac:dyDescent="0.3">
      <c r="A9" s="6">
        <v>1</v>
      </c>
      <c r="B9" s="41" t="s">
        <v>133</v>
      </c>
      <c r="C9" s="42" t="s">
        <v>137</v>
      </c>
      <c r="D9" s="43">
        <v>276</v>
      </c>
      <c r="E9" s="43">
        <v>55.2</v>
      </c>
      <c r="F9" s="44">
        <f>D9+E9</f>
        <v>331.2</v>
      </c>
    </row>
    <row r="10" spans="1:6" ht="18.75" x14ac:dyDescent="0.3">
      <c r="A10" s="6"/>
      <c r="B10" s="7" t="s">
        <v>156</v>
      </c>
      <c r="C10" s="8" t="s">
        <v>42</v>
      </c>
      <c r="D10" s="9">
        <v>25</v>
      </c>
      <c r="E10" s="9">
        <v>5</v>
      </c>
      <c r="F10" s="10">
        <v>30</v>
      </c>
    </row>
    <row r="11" spans="1:6" ht="18.75" x14ac:dyDescent="0.3">
      <c r="A11" s="6"/>
      <c r="B11" s="7" t="s">
        <v>155</v>
      </c>
      <c r="C11" s="8" t="s">
        <v>42</v>
      </c>
      <c r="D11" s="13">
        <v>71</v>
      </c>
      <c r="E11" s="14">
        <v>14.2</v>
      </c>
      <c r="F11" s="15">
        <f t="shared" ref="F11:F14" si="0">D11+E11</f>
        <v>85.2</v>
      </c>
    </row>
    <row r="12" spans="1:6" ht="18.75" x14ac:dyDescent="0.3">
      <c r="A12" s="6"/>
      <c r="B12" s="7" t="s">
        <v>43</v>
      </c>
      <c r="C12" s="8" t="s">
        <v>42</v>
      </c>
      <c r="D12" s="13">
        <f>[1]лаборат.досл.!$F$16</f>
        <v>61</v>
      </c>
      <c r="E12" s="14">
        <v>12.2</v>
      </c>
      <c r="F12" s="15">
        <f t="shared" si="0"/>
        <v>73.2</v>
      </c>
    </row>
    <row r="13" spans="1:6" ht="18.75" x14ac:dyDescent="0.3">
      <c r="A13" s="6"/>
      <c r="B13" s="7" t="s">
        <v>44</v>
      </c>
      <c r="C13" s="8" t="s">
        <v>42</v>
      </c>
      <c r="D13" s="13">
        <v>21</v>
      </c>
      <c r="E13" s="14">
        <v>4.2</v>
      </c>
      <c r="F13" s="15">
        <f t="shared" si="0"/>
        <v>25.2</v>
      </c>
    </row>
    <row r="14" spans="1:6" ht="18.75" x14ac:dyDescent="0.3">
      <c r="A14" s="6"/>
      <c r="B14" s="7" t="s">
        <v>146</v>
      </c>
      <c r="C14" s="8" t="s">
        <v>42</v>
      </c>
      <c r="D14" s="9">
        <v>1</v>
      </c>
      <c r="E14" s="9">
        <v>0</v>
      </c>
      <c r="F14" s="10">
        <f t="shared" si="0"/>
        <v>1</v>
      </c>
    </row>
    <row r="15" spans="1:6" ht="18.75" x14ac:dyDescent="0.3">
      <c r="A15" s="6"/>
      <c r="B15" s="38" t="s">
        <v>229</v>
      </c>
      <c r="C15" s="39"/>
      <c r="D15" s="40">
        <f>D9+D10+D11+D12+D13+D14</f>
        <v>455</v>
      </c>
      <c r="E15" s="40">
        <f t="shared" ref="E15:F15" si="1">E9+E10+E11+E12+E13+E14</f>
        <v>90.800000000000011</v>
      </c>
      <c r="F15" s="40">
        <f t="shared" si="1"/>
        <v>545.80000000000007</v>
      </c>
    </row>
    <row r="16" spans="1:6" ht="37.5" x14ac:dyDescent="0.3">
      <c r="A16" s="6">
        <v>2</v>
      </c>
      <c r="B16" s="32" t="s">
        <v>134</v>
      </c>
      <c r="C16" s="8" t="s">
        <v>137</v>
      </c>
      <c r="D16" s="9">
        <v>276</v>
      </c>
      <c r="E16" s="9">
        <v>55.2</v>
      </c>
      <c r="F16" s="10">
        <f>D16+E16</f>
        <v>331.2</v>
      </c>
    </row>
    <row r="17" spans="1:6" ht="18.75" x14ac:dyDescent="0.3">
      <c r="A17" s="6"/>
      <c r="B17" s="7" t="s">
        <v>156</v>
      </c>
      <c r="C17" s="8" t="s">
        <v>42</v>
      </c>
      <c r="D17" s="9">
        <v>25</v>
      </c>
      <c r="E17" s="9">
        <v>5</v>
      </c>
      <c r="F17" s="10">
        <v>30</v>
      </c>
    </row>
    <row r="18" spans="1:6" ht="18.75" x14ac:dyDescent="0.3">
      <c r="A18" s="6"/>
      <c r="B18" s="7" t="s">
        <v>155</v>
      </c>
      <c r="C18" s="8" t="s">
        <v>42</v>
      </c>
      <c r="D18" s="13">
        <v>71</v>
      </c>
      <c r="E18" s="14">
        <v>14.2</v>
      </c>
      <c r="F18" s="15">
        <f t="shared" ref="F18:F20" si="2">D18+E18</f>
        <v>85.2</v>
      </c>
    </row>
    <row r="19" spans="1:6" ht="18.75" x14ac:dyDescent="0.3">
      <c r="A19" s="6"/>
      <c r="B19" s="7" t="s">
        <v>44</v>
      </c>
      <c r="C19" s="8" t="s">
        <v>42</v>
      </c>
      <c r="D19" s="13">
        <v>21</v>
      </c>
      <c r="E19" s="14">
        <v>4.2</v>
      </c>
      <c r="F19" s="15">
        <f t="shared" si="2"/>
        <v>25.2</v>
      </c>
    </row>
    <row r="20" spans="1:6" ht="18.75" x14ac:dyDescent="0.3">
      <c r="A20" s="6"/>
      <c r="B20" s="7" t="s">
        <v>146</v>
      </c>
      <c r="C20" s="8" t="s">
        <v>42</v>
      </c>
      <c r="D20" s="9">
        <v>1</v>
      </c>
      <c r="E20" s="9">
        <v>0</v>
      </c>
      <c r="F20" s="10">
        <f t="shared" si="2"/>
        <v>1</v>
      </c>
    </row>
    <row r="21" spans="1:6" ht="18.75" x14ac:dyDescent="0.3">
      <c r="A21" s="6"/>
      <c r="B21" s="35" t="s">
        <v>229</v>
      </c>
      <c r="C21" s="36"/>
      <c r="D21" s="37">
        <f>D16+D17+D18+D19+D20</f>
        <v>394</v>
      </c>
      <c r="E21" s="37">
        <f t="shared" ref="E21:F21" si="3">E16+E17+E18+E19+E20</f>
        <v>78.600000000000009</v>
      </c>
      <c r="F21" s="37">
        <f t="shared" si="3"/>
        <v>472.59999999999997</v>
      </c>
    </row>
    <row r="22" spans="1:6" ht="56.25" x14ac:dyDescent="0.3">
      <c r="A22" s="6">
        <v>3</v>
      </c>
      <c r="B22" s="33" t="s">
        <v>135</v>
      </c>
      <c r="C22" s="8" t="s">
        <v>137</v>
      </c>
      <c r="D22" s="9">
        <v>246</v>
      </c>
      <c r="E22" s="9">
        <v>49.2</v>
      </c>
      <c r="F22" s="10">
        <f>D22+E22</f>
        <v>295.2</v>
      </c>
    </row>
    <row r="23" spans="1:6" ht="18.75" x14ac:dyDescent="0.3">
      <c r="A23" s="6"/>
      <c r="B23" s="7" t="s">
        <v>156</v>
      </c>
      <c r="C23" s="8" t="s">
        <v>42</v>
      </c>
      <c r="D23" s="9">
        <v>25</v>
      </c>
      <c r="E23" s="9">
        <v>5</v>
      </c>
      <c r="F23" s="10">
        <v>30</v>
      </c>
    </row>
    <row r="24" spans="1:6" ht="18.75" x14ac:dyDescent="0.3">
      <c r="A24" s="6"/>
      <c r="B24" s="7" t="s">
        <v>155</v>
      </c>
      <c r="C24" s="8" t="s">
        <v>42</v>
      </c>
      <c r="D24" s="13">
        <v>71</v>
      </c>
      <c r="E24" s="14">
        <v>14.2</v>
      </c>
      <c r="F24" s="15">
        <f t="shared" ref="F24:F26" si="4">D24+E24</f>
        <v>85.2</v>
      </c>
    </row>
    <row r="25" spans="1:6" ht="18.75" x14ac:dyDescent="0.3">
      <c r="A25" s="6"/>
      <c r="B25" s="7" t="s">
        <v>44</v>
      </c>
      <c r="C25" s="8" t="s">
        <v>42</v>
      </c>
      <c r="D25" s="13">
        <v>21</v>
      </c>
      <c r="E25" s="14">
        <v>4.2</v>
      </c>
      <c r="F25" s="15">
        <f t="shared" si="4"/>
        <v>25.2</v>
      </c>
    </row>
    <row r="26" spans="1:6" ht="18.75" x14ac:dyDescent="0.3">
      <c r="A26" s="6"/>
      <c r="B26" s="7" t="s">
        <v>146</v>
      </c>
      <c r="C26" s="8" t="s">
        <v>42</v>
      </c>
      <c r="D26" s="9">
        <v>1</v>
      </c>
      <c r="E26" s="9">
        <v>0</v>
      </c>
      <c r="F26" s="10">
        <f t="shared" si="4"/>
        <v>1</v>
      </c>
    </row>
    <row r="27" spans="1:6" ht="18.75" x14ac:dyDescent="0.3">
      <c r="A27" s="6"/>
      <c r="B27" s="35" t="s">
        <v>229</v>
      </c>
      <c r="C27" s="36"/>
      <c r="D27" s="37">
        <f>D22+D23+D24+D25+D26</f>
        <v>364</v>
      </c>
      <c r="E27" s="37">
        <f t="shared" ref="E27" si="5">E22+E23+E24+E25+E26</f>
        <v>72.600000000000009</v>
      </c>
      <c r="F27" s="37">
        <f t="shared" ref="F27" si="6">F22+F23+F24+F25+F26</f>
        <v>436.59999999999997</v>
      </c>
    </row>
    <row r="28" spans="1:6" ht="38.25" customHeight="1" x14ac:dyDescent="0.25">
      <c r="A28" s="6">
        <v>4</v>
      </c>
      <c r="B28" s="56" t="s">
        <v>136</v>
      </c>
      <c r="C28" s="57"/>
      <c r="D28" s="57"/>
      <c r="E28" s="57"/>
      <c r="F28" s="58"/>
    </row>
    <row r="29" spans="1:6" ht="18.75" x14ac:dyDescent="0.3">
      <c r="A29" s="12"/>
      <c r="B29" s="7" t="s">
        <v>138</v>
      </c>
      <c r="C29" s="8" t="s">
        <v>137</v>
      </c>
      <c r="D29" s="13">
        <f>[2]Зведення!$J$36</f>
        <v>35</v>
      </c>
      <c r="E29" s="14">
        <f t="shared" ref="E29:E64" si="7">D29*20%</f>
        <v>7</v>
      </c>
      <c r="F29" s="15">
        <f t="shared" ref="F29:F69" si="8">D29+E29</f>
        <v>42</v>
      </c>
    </row>
    <row r="30" spans="1:6" ht="18.75" x14ac:dyDescent="0.3">
      <c r="A30" s="12"/>
      <c r="B30" s="7" t="s">
        <v>139</v>
      </c>
      <c r="C30" s="8" t="s">
        <v>137</v>
      </c>
      <c r="D30" s="13">
        <f>[2]Зведення!$J$37</f>
        <v>37</v>
      </c>
      <c r="E30" s="14">
        <f t="shared" si="7"/>
        <v>7.4</v>
      </c>
      <c r="F30" s="15">
        <f t="shared" si="8"/>
        <v>44.4</v>
      </c>
    </row>
    <row r="31" spans="1:6" ht="18.75" x14ac:dyDescent="0.3">
      <c r="A31" s="12"/>
      <c r="B31" s="7" t="s">
        <v>140</v>
      </c>
      <c r="C31" s="8" t="s">
        <v>137</v>
      </c>
      <c r="D31" s="13">
        <f>[2]Зведення!$J$38</f>
        <v>35</v>
      </c>
      <c r="E31" s="14">
        <f t="shared" si="7"/>
        <v>7</v>
      </c>
      <c r="F31" s="15">
        <f t="shared" si="8"/>
        <v>42</v>
      </c>
    </row>
    <row r="32" spans="1:6" ht="18.75" customHeight="1" x14ac:dyDescent="0.3">
      <c r="A32" s="12"/>
      <c r="B32" s="7" t="s">
        <v>141</v>
      </c>
      <c r="C32" s="8" t="s">
        <v>42</v>
      </c>
      <c r="D32" s="13">
        <f>[2]Зведення!$J$39</f>
        <v>25</v>
      </c>
      <c r="E32" s="14">
        <f t="shared" si="7"/>
        <v>5</v>
      </c>
      <c r="F32" s="15">
        <f t="shared" si="8"/>
        <v>30</v>
      </c>
    </row>
    <row r="33" spans="1:6" ht="22.5" customHeight="1" x14ac:dyDescent="0.3">
      <c r="A33" s="12"/>
      <c r="B33" s="7" t="s">
        <v>142</v>
      </c>
      <c r="C33" s="8" t="s">
        <v>42</v>
      </c>
      <c r="D33" s="13">
        <f>[2]Зведення!$J$40</f>
        <v>41</v>
      </c>
      <c r="E33" s="14">
        <f t="shared" si="7"/>
        <v>8.2000000000000011</v>
      </c>
      <c r="F33" s="15">
        <f t="shared" si="8"/>
        <v>49.2</v>
      </c>
    </row>
    <row r="34" spans="1:6" ht="22.5" customHeight="1" x14ac:dyDescent="0.3">
      <c r="A34" s="12"/>
      <c r="B34" s="7" t="s">
        <v>143</v>
      </c>
      <c r="C34" s="8" t="s">
        <v>42</v>
      </c>
      <c r="D34" s="13">
        <f>[2]Зведення!$J$41</f>
        <v>83</v>
      </c>
      <c r="E34" s="14">
        <f t="shared" si="7"/>
        <v>16.600000000000001</v>
      </c>
      <c r="F34" s="15">
        <f t="shared" si="8"/>
        <v>99.6</v>
      </c>
    </row>
    <row r="35" spans="1:6" ht="26.25" customHeight="1" x14ac:dyDescent="0.3">
      <c r="A35" s="12"/>
      <c r="B35" s="7" t="s">
        <v>144</v>
      </c>
      <c r="C35" s="8" t="s">
        <v>42</v>
      </c>
      <c r="D35" s="13">
        <f>[2]Зведення!$J$42</f>
        <v>15</v>
      </c>
      <c r="E35" s="14">
        <f t="shared" si="7"/>
        <v>3</v>
      </c>
      <c r="F35" s="15">
        <f t="shared" si="8"/>
        <v>18</v>
      </c>
    </row>
    <row r="36" spans="1:6" ht="28.5" customHeight="1" x14ac:dyDescent="0.3">
      <c r="A36" s="12"/>
      <c r="B36" s="7" t="s">
        <v>145</v>
      </c>
      <c r="C36" s="8" t="s">
        <v>42</v>
      </c>
      <c r="D36" s="13">
        <f>[2]Зведення!$J$43</f>
        <v>62</v>
      </c>
      <c r="E36" s="14">
        <f t="shared" si="7"/>
        <v>12.4</v>
      </c>
      <c r="F36" s="15">
        <f t="shared" si="8"/>
        <v>74.400000000000006</v>
      </c>
    </row>
    <row r="37" spans="1:6" ht="23.25" customHeight="1" x14ac:dyDescent="0.3">
      <c r="A37" s="12"/>
      <c r="B37" s="7" t="s">
        <v>146</v>
      </c>
      <c r="C37" s="8" t="s">
        <v>42</v>
      </c>
      <c r="D37" s="13">
        <f>[2]Зведення!$J$44</f>
        <v>1</v>
      </c>
      <c r="E37" s="14">
        <v>0</v>
      </c>
      <c r="F37" s="15">
        <f t="shared" si="8"/>
        <v>1</v>
      </c>
    </row>
    <row r="38" spans="1:6" ht="18" customHeight="1" x14ac:dyDescent="0.3">
      <c r="A38" s="12"/>
      <c r="B38" s="7" t="s">
        <v>147</v>
      </c>
      <c r="C38" s="8" t="s">
        <v>42</v>
      </c>
      <c r="D38" s="13">
        <f>[2]Зведення!$J$45</f>
        <v>8</v>
      </c>
      <c r="E38" s="14">
        <v>0</v>
      </c>
      <c r="F38" s="15">
        <f t="shared" si="8"/>
        <v>8</v>
      </c>
    </row>
    <row r="39" spans="1:6" ht="24.75" customHeight="1" x14ac:dyDescent="0.3">
      <c r="A39" s="12"/>
      <c r="B39" s="11" t="s">
        <v>148</v>
      </c>
      <c r="C39" s="6" t="s">
        <v>42</v>
      </c>
      <c r="D39" s="13">
        <f>[2]Зведення!$J$46</f>
        <v>25</v>
      </c>
      <c r="E39" s="14">
        <v>0</v>
      </c>
      <c r="F39" s="10">
        <f t="shared" si="8"/>
        <v>25</v>
      </c>
    </row>
    <row r="40" spans="1:6" ht="38.25" customHeight="1" x14ac:dyDescent="0.25">
      <c r="A40" s="6">
        <v>5</v>
      </c>
      <c r="B40" s="56" t="s">
        <v>149</v>
      </c>
      <c r="C40" s="57"/>
      <c r="D40" s="57"/>
      <c r="E40" s="57"/>
      <c r="F40" s="58"/>
    </row>
    <row r="41" spans="1:6" ht="18.75" x14ac:dyDescent="0.3">
      <c r="A41" s="12"/>
      <c r="B41" s="7" t="s">
        <v>150</v>
      </c>
      <c r="C41" s="8" t="s">
        <v>137</v>
      </c>
      <c r="D41" s="13">
        <f>[2]Зведення!$J$48</f>
        <v>88</v>
      </c>
      <c r="E41" s="14">
        <f t="shared" si="7"/>
        <v>17.600000000000001</v>
      </c>
      <c r="F41" s="15">
        <f t="shared" si="8"/>
        <v>105.6</v>
      </c>
    </row>
    <row r="42" spans="1:6" ht="18.75" x14ac:dyDescent="0.3">
      <c r="A42" s="12"/>
      <c r="B42" s="7" t="s">
        <v>139</v>
      </c>
      <c r="C42" s="8" t="s">
        <v>137</v>
      </c>
      <c r="D42" s="13">
        <f>[2]Зведення!$J$49</f>
        <v>37</v>
      </c>
      <c r="E42" s="14">
        <f t="shared" si="7"/>
        <v>7.4</v>
      </c>
      <c r="F42" s="15">
        <f t="shared" si="8"/>
        <v>44.4</v>
      </c>
    </row>
    <row r="43" spans="1:6" ht="18.75" x14ac:dyDescent="0.3">
      <c r="A43" s="12"/>
      <c r="B43" s="7" t="s">
        <v>151</v>
      </c>
      <c r="C43" s="8" t="s">
        <v>137</v>
      </c>
      <c r="D43" s="13">
        <f>[2]Зведення!$J$50</f>
        <v>29</v>
      </c>
      <c r="E43" s="14">
        <f t="shared" si="7"/>
        <v>5.8000000000000007</v>
      </c>
      <c r="F43" s="15">
        <f t="shared" si="8"/>
        <v>34.799999999999997</v>
      </c>
    </row>
    <row r="44" spans="1:6" ht="18.75" x14ac:dyDescent="0.3">
      <c r="A44" s="12"/>
      <c r="B44" s="7" t="s">
        <v>152</v>
      </c>
      <c r="C44" s="8" t="s">
        <v>137</v>
      </c>
      <c r="D44" s="13">
        <f>[2]Зведення!$J$51</f>
        <v>82</v>
      </c>
      <c r="E44" s="14">
        <f t="shared" si="7"/>
        <v>16.400000000000002</v>
      </c>
      <c r="F44" s="15">
        <f t="shared" si="8"/>
        <v>98.4</v>
      </c>
    </row>
    <row r="45" spans="1:6" ht="18.75" x14ac:dyDescent="0.3">
      <c r="A45" s="12"/>
      <c r="B45" s="7" t="s">
        <v>153</v>
      </c>
      <c r="C45" s="8" t="s">
        <v>137</v>
      </c>
      <c r="D45" s="13">
        <v>35</v>
      </c>
      <c r="E45" s="14">
        <f t="shared" si="7"/>
        <v>7</v>
      </c>
      <c r="F45" s="15">
        <f t="shared" si="8"/>
        <v>42</v>
      </c>
    </row>
    <row r="46" spans="1:6" ht="18.75" x14ac:dyDescent="0.3">
      <c r="A46" s="12"/>
      <c r="B46" s="7" t="s">
        <v>154</v>
      </c>
      <c r="C46" s="8" t="s">
        <v>137</v>
      </c>
      <c r="D46" s="13">
        <f>[2]Зведення!$J$53</f>
        <v>38</v>
      </c>
      <c r="E46" s="14">
        <f t="shared" si="7"/>
        <v>7.6000000000000005</v>
      </c>
      <c r="F46" s="15">
        <f t="shared" si="8"/>
        <v>45.6</v>
      </c>
    </row>
    <row r="47" spans="1:6" ht="18.75" x14ac:dyDescent="0.3">
      <c r="A47" s="12"/>
      <c r="B47" s="7" t="s">
        <v>140</v>
      </c>
      <c r="C47" s="8" t="s">
        <v>137</v>
      </c>
      <c r="D47" s="13">
        <f>[2]Зведення!$J$54</f>
        <v>35</v>
      </c>
      <c r="E47" s="14">
        <f t="shared" si="7"/>
        <v>7</v>
      </c>
      <c r="F47" s="15">
        <f t="shared" si="8"/>
        <v>42</v>
      </c>
    </row>
    <row r="48" spans="1:6" ht="22.5" customHeight="1" x14ac:dyDescent="0.3">
      <c r="A48" s="12"/>
      <c r="B48" s="7" t="s">
        <v>155</v>
      </c>
      <c r="C48" s="8" t="s">
        <v>42</v>
      </c>
      <c r="D48" s="13">
        <f>[2]Зведення!$J$55</f>
        <v>71</v>
      </c>
      <c r="E48" s="14">
        <f t="shared" si="7"/>
        <v>14.200000000000001</v>
      </c>
      <c r="F48" s="15">
        <f t="shared" si="8"/>
        <v>85.2</v>
      </c>
    </row>
    <row r="49" spans="1:6" ht="21.75" customHeight="1" x14ac:dyDescent="0.3">
      <c r="A49" s="12"/>
      <c r="B49" s="7" t="s">
        <v>156</v>
      </c>
      <c r="C49" s="8" t="s">
        <v>42</v>
      </c>
      <c r="D49" s="13">
        <f>[2]Зведення!$J$56</f>
        <v>25</v>
      </c>
      <c r="E49" s="14">
        <f t="shared" si="7"/>
        <v>5</v>
      </c>
      <c r="F49" s="15">
        <f t="shared" si="8"/>
        <v>30</v>
      </c>
    </row>
    <row r="50" spans="1:6" ht="23.25" customHeight="1" x14ac:dyDescent="0.3">
      <c r="A50" s="12"/>
      <c r="B50" s="7" t="s">
        <v>146</v>
      </c>
      <c r="C50" s="8" t="s">
        <v>42</v>
      </c>
      <c r="D50" s="13">
        <f>[2]Зведення!$J$57</f>
        <v>1</v>
      </c>
      <c r="E50" s="14">
        <v>0</v>
      </c>
      <c r="F50" s="15">
        <f t="shared" si="8"/>
        <v>1</v>
      </c>
    </row>
    <row r="51" spans="1:6" ht="21" customHeight="1" x14ac:dyDescent="0.3">
      <c r="A51" s="12"/>
      <c r="B51" s="7" t="s">
        <v>148</v>
      </c>
      <c r="C51" s="8" t="s">
        <v>42</v>
      </c>
      <c r="D51" s="13">
        <f>[2]Зведення!$J$58</f>
        <v>25</v>
      </c>
      <c r="E51" s="14">
        <v>0</v>
      </c>
      <c r="F51" s="15">
        <f t="shared" si="8"/>
        <v>25</v>
      </c>
    </row>
    <row r="52" spans="1:6" ht="20.25" customHeight="1" x14ac:dyDescent="0.3">
      <c r="A52" s="12"/>
      <c r="B52" s="7" t="s">
        <v>157</v>
      </c>
      <c r="C52" s="8" t="s">
        <v>42</v>
      </c>
      <c r="D52" s="13">
        <f>[2]Зведення!$J$59</f>
        <v>50</v>
      </c>
      <c r="E52" s="14">
        <f t="shared" si="7"/>
        <v>10</v>
      </c>
      <c r="F52" s="15">
        <f t="shared" si="8"/>
        <v>60</v>
      </c>
    </row>
    <row r="53" spans="1:6" ht="17.25" customHeight="1" x14ac:dyDescent="0.3">
      <c r="A53" s="12"/>
      <c r="B53" s="7" t="s">
        <v>158</v>
      </c>
      <c r="C53" s="8" t="s">
        <v>42</v>
      </c>
      <c r="D53" s="13">
        <f>[2]Зведення!$J$60</f>
        <v>65</v>
      </c>
      <c r="E53" s="14">
        <f t="shared" si="7"/>
        <v>13</v>
      </c>
      <c r="F53" s="15">
        <f t="shared" si="8"/>
        <v>78</v>
      </c>
    </row>
    <row r="54" spans="1:6" ht="19.5" customHeight="1" x14ac:dyDescent="0.3">
      <c r="A54" s="12"/>
      <c r="B54" s="7" t="s">
        <v>46</v>
      </c>
      <c r="C54" s="8" t="s">
        <v>42</v>
      </c>
      <c r="D54" s="13">
        <f>[2]Зведення!$J$61</f>
        <v>2</v>
      </c>
      <c r="E54" s="14">
        <v>0</v>
      </c>
      <c r="F54" s="15">
        <f t="shared" si="8"/>
        <v>2</v>
      </c>
    </row>
    <row r="55" spans="1:6" ht="25.5" customHeight="1" x14ac:dyDescent="0.3">
      <c r="A55" s="12"/>
      <c r="B55" s="7" t="s">
        <v>159</v>
      </c>
      <c r="C55" s="8" t="s">
        <v>42</v>
      </c>
      <c r="D55" s="13">
        <f>[2]Зведення!$J$62</f>
        <v>21</v>
      </c>
      <c r="E55" s="14">
        <f t="shared" si="7"/>
        <v>4.2</v>
      </c>
      <c r="F55" s="15">
        <f t="shared" si="8"/>
        <v>25.2</v>
      </c>
    </row>
    <row r="56" spans="1:6" ht="24.75" customHeight="1" x14ac:dyDescent="0.3">
      <c r="A56" s="12"/>
      <c r="B56" s="7" t="s">
        <v>160</v>
      </c>
      <c r="C56" s="8" t="s">
        <v>42</v>
      </c>
      <c r="D56" s="13">
        <f>[2]Зведення!$J$63</f>
        <v>53</v>
      </c>
      <c r="E56" s="14">
        <f t="shared" si="7"/>
        <v>10.600000000000001</v>
      </c>
      <c r="F56" s="15">
        <f t="shared" si="8"/>
        <v>63.6</v>
      </c>
    </row>
    <row r="57" spans="1:6" ht="23.25" customHeight="1" x14ac:dyDescent="0.3">
      <c r="A57" s="12"/>
      <c r="B57" s="7" t="s">
        <v>178</v>
      </c>
      <c r="C57" s="8" t="s">
        <v>42</v>
      </c>
      <c r="D57" s="13">
        <f>[2]Зведення!$J$64</f>
        <v>50</v>
      </c>
      <c r="E57" s="14">
        <f t="shared" si="7"/>
        <v>10</v>
      </c>
      <c r="F57" s="15">
        <f t="shared" si="8"/>
        <v>60</v>
      </c>
    </row>
    <row r="58" spans="1:6" ht="28.5" customHeight="1" x14ac:dyDescent="0.3">
      <c r="A58" s="12"/>
      <c r="B58" s="7" t="s">
        <v>161</v>
      </c>
      <c r="C58" s="8" t="s">
        <v>42</v>
      </c>
      <c r="D58" s="13">
        <f>[2]Зведення!$J$65</f>
        <v>44</v>
      </c>
      <c r="E58" s="14">
        <f t="shared" si="7"/>
        <v>8.8000000000000007</v>
      </c>
      <c r="F58" s="15">
        <f t="shared" si="8"/>
        <v>52.8</v>
      </c>
    </row>
    <row r="59" spans="1:6" ht="21" customHeight="1" x14ac:dyDescent="0.3">
      <c r="A59" s="12"/>
      <c r="B59" s="7" t="s">
        <v>162</v>
      </c>
      <c r="C59" s="8" t="s">
        <v>42</v>
      </c>
      <c r="D59" s="13">
        <f>[2]Зведення!$J$66</f>
        <v>36</v>
      </c>
      <c r="E59" s="14">
        <f t="shared" si="7"/>
        <v>7.2</v>
      </c>
      <c r="F59" s="15">
        <f t="shared" si="8"/>
        <v>43.2</v>
      </c>
    </row>
    <row r="60" spans="1:6" ht="21.75" customHeight="1" x14ac:dyDescent="0.3">
      <c r="A60" s="12"/>
      <c r="B60" s="7" t="s">
        <v>163</v>
      </c>
      <c r="C60" s="8" t="s">
        <v>42</v>
      </c>
      <c r="D60" s="13">
        <f>[2]Зведення!$J$67</f>
        <v>42</v>
      </c>
      <c r="E60" s="14">
        <f t="shared" si="7"/>
        <v>8.4</v>
      </c>
      <c r="F60" s="15">
        <f t="shared" si="8"/>
        <v>50.4</v>
      </c>
    </row>
    <row r="61" spans="1:6" ht="18.75" customHeight="1" x14ac:dyDescent="0.3">
      <c r="A61" s="12"/>
      <c r="B61" s="7" t="s">
        <v>164</v>
      </c>
      <c r="C61" s="8" t="s">
        <v>42</v>
      </c>
      <c r="D61" s="13">
        <f>[2]Зведення!$J$68</f>
        <v>43</v>
      </c>
      <c r="E61" s="14">
        <f t="shared" si="7"/>
        <v>8.6</v>
      </c>
      <c r="F61" s="15">
        <f t="shared" si="8"/>
        <v>51.6</v>
      </c>
    </row>
    <row r="62" spans="1:6" ht="25.5" customHeight="1" x14ac:dyDescent="0.3">
      <c r="A62" s="12"/>
      <c r="B62" s="7" t="s">
        <v>165</v>
      </c>
      <c r="C62" s="8" t="s">
        <v>42</v>
      </c>
      <c r="D62" s="13">
        <f>[2]Зведення!$J$69</f>
        <v>39</v>
      </c>
      <c r="E62" s="14">
        <f t="shared" si="7"/>
        <v>7.8000000000000007</v>
      </c>
      <c r="F62" s="10">
        <f t="shared" si="8"/>
        <v>46.8</v>
      </c>
    </row>
    <row r="63" spans="1:6" ht="24.75" customHeight="1" x14ac:dyDescent="0.3">
      <c r="A63" s="12"/>
      <c r="B63" s="7" t="s">
        <v>166</v>
      </c>
      <c r="C63" s="8" t="s">
        <v>42</v>
      </c>
      <c r="D63" s="13">
        <f>[2]Зведення!$J$70</f>
        <v>41</v>
      </c>
      <c r="E63" s="14">
        <f t="shared" si="7"/>
        <v>8.2000000000000011</v>
      </c>
      <c r="F63" s="15">
        <f t="shared" si="8"/>
        <v>49.2</v>
      </c>
    </row>
    <row r="64" spans="1:6" ht="18.75" customHeight="1" x14ac:dyDescent="0.3">
      <c r="A64" s="12"/>
      <c r="B64" s="7" t="s">
        <v>167</v>
      </c>
      <c r="C64" s="8" t="s">
        <v>42</v>
      </c>
      <c r="D64" s="13">
        <f>[2]Зведення!$J$71</f>
        <v>65</v>
      </c>
      <c r="E64" s="14">
        <f t="shared" si="7"/>
        <v>13</v>
      </c>
      <c r="F64" s="15">
        <f t="shared" si="8"/>
        <v>78</v>
      </c>
    </row>
    <row r="65" spans="1:6" ht="39" customHeight="1" x14ac:dyDescent="0.3">
      <c r="A65" s="6">
        <v>6</v>
      </c>
      <c r="B65" s="33" t="s">
        <v>168</v>
      </c>
      <c r="C65" s="11" t="s">
        <v>137</v>
      </c>
      <c r="D65" s="13">
        <v>106</v>
      </c>
      <c r="E65" s="14">
        <v>21.2</v>
      </c>
      <c r="F65" s="14">
        <f t="shared" si="8"/>
        <v>127.2</v>
      </c>
    </row>
    <row r="66" spans="1:6" ht="24.75" customHeight="1" x14ac:dyDescent="0.3">
      <c r="A66" s="6"/>
      <c r="B66" s="7" t="s">
        <v>157</v>
      </c>
      <c r="C66" s="8" t="s">
        <v>42</v>
      </c>
      <c r="D66" s="13">
        <v>50</v>
      </c>
      <c r="E66" s="14">
        <v>10</v>
      </c>
      <c r="F66" s="15">
        <f t="shared" si="8"/>
        <v>60</v>
      </c>
    </row>
    <row r="67" spans="1:6" ht="22.5" customHeight="1" x14ac:dyDescent="0.3">
      <c r="A67" s="6"/>
      <c r="B67" s="7" t="s">
        <v>146</v>
      </c>
      <c r="C67" s="8" t="s">
        <v>42</v>
      </c>
      <c r="D67" s="9">
        <v>1</v>
      </c>
      <c r="E67" s="9">
        <v>0</v>
      </c>
      <c r="F67" s="10">
        <f t="shared" si="8"/>
        <v>1</v>
      </c>
    </row>
    <row r="68" spans="1:6" ht="22.5" customHeight="1" x14ac:dyDescent="0.3">
      <c r="A68" s="6"/>
      <c r="B68" s="35" t="s">
        <v>229</v>
      </c>
      <c r="C68" s="36"/>
      <c r="D68" s="37">
        <f>D65+D66+D67</f>
        <v>157</v>
      </c>
      <c r="E68" s="37">
        <f t="shared" ref="E68:F68" si="9">E65+E66+E67</f>
        <v>31.2</v>
      </c>
      <c r="F68" s="37">
        <f t="shared" si="9"/>
        <v>188.2</v>
      </c>
    </row>
    <row r="69" spans="1:6" ht="45" customHeight="1" x14ac:dyDescent="0.3">
      <c r="A69" s="6">
        <v>7</v>
      </c>
      <c r="B69" s="33" t="s">
        <v>169</v>
      </c>
      <c r="C69" s="11" t="s">
        <v>137</v>
      </c>
      <c r="D69" s="13">
        <f>[2]Зведення!$J$76</f>
        <v>106</v>
      </c>
      <c r="E69" s="14">
        <f>[2]Зведення!$K$76</f>
        <v>21.200000000000003</v>
      </c>
      <c r="F69" s="14">
        <f t="shared" si="8"/>
        <v>127.2</v>
      </c>
    </row>
    <row r="70" spans="1:6" ht="18.75" x14ac:dyDescent="0.3">
      <c r="A70" s="46"/>
      <c r="B70" s="46"/>
      <c r="C70" s="46"/>
      <c r="D70" s="46"/>
      <c r="E70" s="16"/>
      <c r="F70" s="16"/>
    </row>
    <row r="71" spans="1:6" ht="40.5" customHeight="1" x14ac:dyDescent="0.3">
      <c r="A71" s="47" t="s">
        <v>9</v>
      </c>
      <c r="B71" s="48"/>
      <c r="C71" s="48"/>
      <c r="D71" s="48"/>
      <c r="E71" s="48"/>
      <c r="F71" s="49"/>
    </row>
    <row r="72" spans="1:6" ht="27.75" customHeight="1" x14ac:dyDescent="0.3">
      <c r="A72" s="17">
        <v>1</v>
      </c>
      <c r="B72" s="7" t="s">
        <v>141</v>
      </c>
      <c r="C72" s="8" t="s">
        <v>42</v>
      </c>
      <c r="D72" s="13">
        <v>25</v>
      </c>
      <c r="E72" s="14"/>
      <c r="F72" s="15">
        <f t="shared" ref="F72:F89" si="10">D72+E72</f>
        <v>25</v>
      </c>
    </row>
    <row r="73" spans="1:6" ht="24" customHeight="1" x14ac:dyDescent="0.3">
      <c r="A73" s="17">
        <v>2</v>
      </c>
      <c r="B73" s="7" t="s">
        <v>142</v>
      </c>
      <c r="C73" s="8" t="s">
        <v>42</v>
      </c>
      <c r="D73" s="13">
        <f>[1]лаборат.досл.!$F$11</f>
        <v>41</v>
      </c>
      <c r="E73" s="14"/>
      <c r="F73" s="15">
        <f t="shared" si="10"/>
        <v>41</v>
      </c>
    </row>
    <row r="74" spans="1:6" ht="22.5" customHeight="1" x14ac:dyDescent="0.3">
      <c r="A74" s="17">
        <v>3</v>
      </c>
      <c r="B74" s="7" t="s">
        <v>143</v>
      </c>
      <c r="C74" s="8" t="s">
        <v>42</v>
      </c>
      <c r="D74" s="13">
        <v>83</v>
      </c>
      <c r="E74" s="14"/>
      <c r="F74" s="15">
        <f t="shared" si="10"/>
        <v>83</v>
      </c>
    </row>
    <row r="75" spans="1:6" ht="24" customHeight="1" x14ac:dyDescent="0.3">
      <c r="A75" s="17">
        <v>4</v>
      </c>
      <c r="B75" s="7" t="s">
        <v>145</v>
      </c>
      <c r="C75" s="8" t="s">
        <v>42</v>
      </c>
      <c r="D75" s="13">
        <v>62</v>
      </c>
      <c r="E75" s="14"/>
      <c r="F75" s="15">
        <f t="shared" si="10"/>
        <v>62</v>
      </c>
    </row>
    <row r="76" spans="1:6" ht="24" customHeight="1" x14ac:dyDescent="0.3">
      <c r="A76" s="17">
        <v>5</v>
      </c>
      <c r="B76" s="7" t="s">
        <v>155</v>
      </c>
      <c r="C76" s="8" t="s">
        <v>42</v>
      </c>
      <c r="D76" s="13">
        <f>[1]лаборат.досл.!$F$14</f>
        <v>71</v>
      </c>
      <c r="E76" s="14"/>
      <c r="F76" s="15">
        <f t="shared" si="10"/>
        <v>71</v>
      </c>
    </row>
    <row r="77" spans="1:6" ht="21" customHeight="1" x14ac:dyDescent="0.3">
      <c r="A77" s="17">
        <v>6</v>
      </c>
      <c r="B77" s="7" t="s">
        <v>156</v>
      </c>
      <c r="C77" s="8" t="s">
        <v>42</v>
      </c>
      <c r="D77" s="13">
        <f>[1]лаборат.досл.!$F$15</f>
        <v>25</v>
      </c>
      <c r="E77" s="14"/>
      <c r="F77" s="15">
        <f t="shared" si="10"/>
        <v>25</v>
      </c>
    </row>
    <row r="78" spans="1:6" ht="25.5" customHeight="1" x14ac:dyDescent="0.3">
      <c r="A78" s="17">
        <v>7</v>
      </c>
      <c r="B78" s="7" t="s">
        <v>43</v>
      </c>
      <c r="C78" s="8" t="s">
        <v>42</v>
      </c>
      <c r="D78" s="13">
        <f>[1]лаборат.досл.!$F$16</f>
        <v>61</v>
      </c>
      <c r="E78" s="14"/>
      <c r="F78" s="15">
        <f t="shared" si="10"/>
        <v>61</v>
      </c>
    </row>
    <row r="79" spans="1:6" ht="24" customHeight="1" x14ac:dyDescent="0.3">
      <c r="A79" s="17">
        <v>8</v>
      </c>
      <c r="B79" s="7" t="s">
        <v>44</v>
      </c>
      <c r="C79" s="8" t="s">
        <v>42</v>
      </c>
      <c r="D79" s="13">
        <f>[1]лаборат.досл.!$F$17</f>
        <v>21</v>
      </c>
      <c r="E79" s="14"/>
      <c r="F79" s="15">
        <f t="shared" si="10"/>
        <v>21</v>
      </c>
    </row>
    <row r="80" spans="1:6" ht="21.75" customHeight="1" x14ac:dyDescent="0.3">
      <c r="A80" s="17">
        <v>9</v>
      </c>
      <c r="B80" s="7" t="s">
        <v>45</v>
      </c>
      <c r="C80" s="8" t="s">
        <v>42</v>
      </c>
      <c r="D80" s="13">
        <f>[1]лаборат.досл.!$F$18</f>
        <v>50</v>
      </c>
      <c r="E80" s="14"/>
      <c r="F80" s="15">
        <f t="shared" si="10"/>
        <v>50</v>
      </c>
    </row>
    <row r="81" spans="1:6" ht="24" customHeight="1" x14ac:dyDescent="0.3">
      <c r="A81" s="17">
        <v>10</v>
      </c>
      <c r="B81" s="7" t="s">
        <v>157</v>
      </c>
      <c r="C81" s="8" t="s">
        <v>42</v>
      </c>
      <c r="D81" s="13">
        <f>[1]лаборат.досл.!$F$19</f>
        <v>50</v>
      </c>
      <c r="E81" s="14"/>
      <c r="F81" s="15">
        <f t="shared" si="10"/>
        <v>50</v>
      </c>
    </row>
    <row r="82" spans="1:6" ht="20.25" customHeight="1" x14ac:dyDescent="0.3">
      <c r="A82" s="17">
        <v>11</v>
      </c>
      <c r="B82" s="7" t="s">
        <v>158</v>
      </c>
      <c r="C82" s="8" t="s">
        <v>42</v>
      </c>
      <c r="D82" s="18">
        <f>[1]лаборат.досл.!$F$20</f>
        <v>65</v>
      </c>
      <c r="E82" s="14"/>
      <c r="F82" s="15">
        <f t="shared" si="10"/>
        <v>65</v>
      </c>
    </row>
    <row r="83" spans="1:6" ht="24" customHeight="1" x14ac:dyDescent="0.3">
      <c r="A83" s="17">
        <v>12</v>
      </c>
      <c r="B83" s="7" t="s">
        <v>160</v>
      </c>
      <c r="C83" s="8" t="s">
        <v>42</v>
      </c>
      <c r="D83" s="13">
        <f>[1]лаборат.досл.!$F$21</f>
        <v>53</v>
      </c>
      <c r="E83" s="14"/>
      <c r="F83" s="15">
        <f t="shared" si="10"/>
        <v>53</v>
      </c>
    </row>
    <row r="84" spans="1:6" ht="20.25" customHeight="1" x14ac:dyDescent="0.3">
      <c r="A84" s="17">
        <v>13</v>
      </c>
      <c r="B84" s="7" t="s">
        <v>161</v>
      </c>
      <c r="C84" s="8" t="s">
        <v>42</v>
      </c>
      <c r="D84" s="13">
        <f>[1]лаборат.досл.!$F$22</f>
        <v>44</v>
      </c>
      <c r="E84" s="14"/>
      <c r="F84" s="15">
        <f t="shared" si="10"/>
        <v>44</v>
      </c>
    </row>
    <row r="85" spans="1:6" ht="17.25" customHeight="1" x14ac:dyDescent="0.3">
      <c r="A85" s="17">
        <v>14</v>
      </c>
      <c r="B85" s="7" t="s">
        <v>162</v>
      </c>
      <c r="C85" s="8" t="s">
        <v>42</v>
      </c>
      <c r="D85" s="13">
        <f>[1]лаборат.досл.!$F$23</f>
        <v>36</v>
      </c>
      <c r="E85" s="14"/>
      <c r="F85" s="15">
        <f t="shared" si="10"/>
        <v>36</v>
      </c>
    </row>
    <row r="86" spans="1:6" ht="21.75" customHeight="1" x14ac:dyDescent="0.3">
      <c r="A86" s="17">
        <v>15</v>
      </c>
      <c r="B86" s="7" t="s">
        <v>163</v>
      </c>
      <c r="C86" s="8" t="s">
        <v>42</v>
      </c>
      <c r="D86" s="13">
        <f>[1]лаборат.досл.!$F$24</f>
        <v>42</v>
      </c>
      <c r="E86" s="14"/>
      <c r="F86" s="15">
        <f t="shared" si="10"/>
        <v>42</v>
      </c>
    </row>
    <row r="87" spans="1:6" ht="22.5" customHeight="1" x14ac:dyDescent="0.3">
      <c r="A87" s="17">
        <v>16</v>
      </c>
      <c r="B87" s="7" t="s">
        <v>164</v>
      </c>
      <c r="C87" s="8" t="s">
        <v>42</v>
      </c>
      <c r="D87" s="13">
        <f>[1]лаборат.досл.!$F$25</f>
        <v>43</v>
      </c>
      <c r="E87" s="14"/>
      <c r="F87" s="15">
        <f t="shared" si="10"/>
        <v>43</v>
      </c>
    </row>
    <row r="88" spans="1:6" ht="24.75" customHeight="1" x14ac:dyDescent="0.3">
      <c r="A88" s="17">
        <v>17</v>
      </c>
      <c r="B88" s="7" t="s">
        <v>165</v>
      </c>
      <c r="C88" s="8" t="s">
        <v>42</v>
      </c>
      <c r="D88" s="18">
        <f>[1]лаборат.досл.!$F$26</f>
        <v>39</v>
      </c>
      <c r="E88" s="14"/>
      <c r="F88" s="10">
        <f t="shared" si="10"/>
        <v>39</v>
      </c>
    </row>
    <row r="89" spans="1:6" ht="24.75" customHeight="1" x14ac:dyDescent="0.3">
      <c r="A89" s="17">
        <v>18</v>
      </c>
      <c r="B89" s="7" t="s">
        <v>166</v>
      </c>
      <c r="C89" s="8" t="s">
        <v>42</v>
      </c>
      <c r="D89" s="13">
        <f>[1]лаборат.досл.!$F$27</f>
        <v>41</v>
      </c>
      <c r="E89" s="14"/>
      <c r="F89" s="15">
        <f t="shared" si="10"/>
        <v>41</v>
      </c>
    </row>
    <row r="90" spans="1:6" ht="22.5" customHeight="1" x14ac:dyDescent="0.3">
      <c r="A90" s="17">
        <v>19</v>
      </c>
      <c r="B90" s="7" t="s">
        <v>175</v>
      </c>
      <c r="C90" s="8" t="s">
        <v>42</v>
      </c>
      <c r="D90" s="19">
        <f>[1]лаборат.досл.!$F$28</f>
        <v>37</v>
      </c>
      <c r="E90" s="14"/>
      <c r="F90" s="15">
        <f>D90+E90</f>
        <v>37</v>
      </c>
    </row>
    <row r="91" spans="1:6" ht="18" customHeight="1" x14ac:dyDescent="0.3">
      <c r="A91" s="17">
        <v>20</v>
      </c>
      <c r="B91" s="7" t="s">
        <v>10</v>
      </c>
      <c r="C91" s="8" t="s">
        <v>42</v>
      </c>
      <c r="D91" s="13">
        <f>[1]лаборат.досл.!$F$29</f>
        <v>65</v>
      </c>
      <c r="E91" s="14"/>
      <c r="F91" s="15">
        <f t="shared" ref="F91:F99" si="11">D91+E91</f>
        <v>65</v>
      </c>
    </row>
    <row r="92" spans="1:6" ht="24" customHeight="1" x14ac:dyDescent="0.3">
      <c r="A92" s="17">
        <v>21</v>
      </c>
      <c r="B92" s="7" t="s">
        <v>11</v>
      </c>
      <c r="C92" s="8" t="s">
        <v>42</v>
      </c>
      <c r="D92" s="13">
        <f>[1]лаборат.досл.!$F$30</f>
        <v>39</v>
      </c>
      <c r="E92" s="14"/>
      <c r="F92" s="15">
        <f t="shared" si="11"/>
        <v>39</v>
      </c>
    </row>
    <row r="93" spans="1:6" ht="22.5" customHeight="1" x14ac:dyDescent="0.3">
      <c r="A93" s="17">
        <v>22</v>
      </c>
      <c r="B93" s="7" t="s">
        <v>12</v>
      </c>
      <c r="C93" s="8" t="s">
        <v>42</v>
      </c>
      <c r="D93" s="13">
        <f>[1]лаборат.досл.!$F$31</f>
        <v>17</v>
      </c>
      <c r="E93" s="14"/>
      <c r="F93" s="15">
        <f t="shared" si="11"/>
        <v>17</v>
      </c>
    </row>
    <row r="94" spans="1:6" ht="21" customHeight="1" x14ac:dyDescent="0.3">
      <c r="A94" s="17">
        <v>23</v>
      </c>
      <c r="B94" s="7" t="s">
        <v>173</v>
      </c>
      <c r="C94" s="8" t="s">
        <v>42</v>
      </c>
      <c r="D94" s="13">
        <f>[1]лаборат.досл.!$F$32</f>
        <v>26</v>
      </c>
      <c r="E94" s="14"/>
      <c r="F94" s="15">
        <f t="shared" si="11"/>
        <v>26</v>
      </c>
    </row>
    <row r="95" spans="1:6" ht="22.5" customHeight="1" x14ac:dyDescent="0.3">
      <c r="A95" s="17">
        <v>24</v>
      </c>
      <c r="B95" s="7" t="s">
        <v>174</v>
      </c>
      <c r="C95" s="8" t="s">
        <v>42</v>
      </c>
      <c r="D95" s="13">
        <f>[1]лаборат.досл.!$F$33</f>
        <v>26</v>
      </c>
      <c r="E95" s="14"/>
      <c r="F95" s="15">
        <f t="shared" si="11"/>
        <v>26</v>
      </c>
    </row>
    <row r="96" spans="1:6" ht="21.75" customHeight="1" x14ac:dyDescent="0.3">
      <c r="A96" s="17">
        <v>25</v>
      </c>
      <c r="B96" s="7" t="s">
        <v>13</v>
      </c>
      <c r="C96" s="8" t="s">
        <v>42</v>
      </c>
      <c r="D96" s="13">
        <f>[1]лаборат.досл.!$F$34</f>
        <v>38</v>
      </c>
      <c r="E96" s="14"/>
      <c r="F96" s="15">
        <f t="shared" si="11"/>
        <v>38</v>
      </c>
    </row>
    <row r="97" spans="1:6" ht="21.75" customHeight="1" x14ac:dyDescent="0.3">
      <c r="A97" s="17">
        <v>26</v>
      </c>
      <c r="B97" s="7" t="s">
        <v>14</v>
      </c>
      <c r="C97" s="8" t="s">
        <v>42</v>
      </c>
      <c r="D97" s="13">
        <f>[1]лаборат.досл.!$F$35</f>
        <v>45</v>
      </c>
      <c r="E97" s="14"/>
      <c r="F97" s="15">
        <f t="shared" si="11"/>
        <v>45</v>
      </c>
    </row>
    <row r="98" spans="1:6" ht="24.75" customHeight="1" x14ac:dyDescent="0.3">
      <c r="A98" s="17">
        <v>27</v>
      </c>
      <c r="B98" s="7" t="s">
        <v>15</v>
      </c>
      <c r="C98" s="8" t="s">
        <v>42</v>
      </c>
      <c r="D98" s="13">
        <f>[1]лаборат.досл.!$F$36</f>
        <v>86</v>
      </c>
      <c r="E98" s="14"/>
      <c r="F98" s="15">
        <f t="shared" si="11"/>
        <v>86</v>
      </c>
    </row>
    <row r="99" spans="1:6" ht="26.25" customHeight="1" x14ac:dyDescent="0.3">
      <c r="A99" s="17">
        <v>28</v>
      </c>
      <c r="B99" s="7" t="s">
        <v>16</v>
      </c>
      <c r="C99" s="8" t="s">
        <v>42</v>
      </c>
      <c r="D99" s="13">
        <f>[1]лаборат.досл.!$F$37</f>
        <v>21</v>
      </c>
      <c r="E99" s="14"/>
      <c r="F99" s="15">
        <f t="shared" si="11"/>
        <v>21</v>
      </c>
    </row>
    <row r="100" spans="1:6" s="1" customFormat="1" ht="23.25" customHeight="1" x14ac:dyDescent="0.3">
      <c r="A100" s="17">
        <v>29</v>
      </c>
      <c r="B100" s="7" t="s">
        <v>17</v>
      </c>
      <c r="C100" s="8" t="s">
        <v>42</v>
      </c>
      <c r="D100" s="13">
        <f>[1]лаборат.досл.!$F$38</f>
        <v>21</v>
      </c>
      <c r="E100" s="14"/>
      <c r="F100" s="15">
        <f>D100+E100</f>
        <v>21</v>
      </c>
    </row>
    <row r="101" spans="1:6" s="1" customFormat="1" ht="22.5" customHeight="1" x14ac:dyDescent="0.3">
      <c r="A101" s="17">
        <v>30</v>
      </c>
      <c r="B101" s="7" t="s">
        <v>18</v>
      </c>
      <c r="C101" s="8" t="s">
        <v>42</v>
      </c>
      <c r="D101" s="13">
        <f>'[3]калькул.кальцій крові'!$H$50</f>
        <v>23</v>
      </c>
      <c r="E101" s="14"/>
      <c r="F101" s="15">
        <f>[1]лаборат.досл.!$F$39</f>
        <v>23</v>
      </c>
    </row>
    <row r="102" spans="1:6" s="1" customFormat="1" ht="23.25" customHeight="1" x14ac:dyDescent="0.3">
      <c r="A102" s="17">
        <v>31</v>
      </c>
      <c r="B102" s="7" t="s">
        <v>20</v>
      </c>
      <c r="C102" s="8" t="s">
        <v>42</v>
      </c>
      <c r="D102" s="13">
        <f>'[3]калькул.нирковий комплекс'!$H$52</f>
        <v>34</v>
      </c>
      <c r="E102" s="14"/>
      <c r="F102" s="15">
        <f>[1]лаборат.досл.!$F$40</f>
        <v>34</v>
      </c>
    </row>
    <row r="103" spans="1:6" s="1" customFormat="1" ht="24" customHeight="1" x14ac:dyDescent="0.3">
      <c r="A103" s="17">
        <v>32</v>
      </c>
      <c r="B103" s="20" t="s">
        <v>19</v>
      </c>
      <c r="C103" s="8" t="s">
        <v>42</v>
      </c>
      <c r="D103" s="13">
        <f>'[3]калькуліц.сеча на стерильність'!$H$47</f>
        <v>81</v>
      </c>
      <c r="E103" s="14"/>
      <c r="F103" s="15">
        <f>[1]лаборат.досл.!$F$41</f>
        <v>81</v>
      </c>
    </row>
    <row r="104" spans="1:6" s="1" customFormat="1" ht="27.75" customHeight="1" x14ac:dyDescent="0.3">
      <c r="A104" s="17">
        <v>33</v>
      </c>
      <c r="B104" s="20" t="s">
        <v>21</v>
      </c>
      <c r="C104" s="8" t="s">
        <v>42</v>
      </c>
      <c r="D104" s="13">
        <f>'[3]калькуліц.мазки з вух'!$H$71</f>
        <v>85</v>
      </c>
      <c r="E104" s="14"/>
      <c r="F104" s="15">
        <f>[1]лаборат.досл.!$F$42</f>
        <v>85</v>
      </c>
    </row>
    <row r="105" spans="1:6" s="1" customFormat="1" ht="24.75" customHeight="1" x14ac:dyDescent="0.3">
      <c r="A105" s="17">
        <v>34</v>
      </c>
      <c r="B105" s="20" t="s">
        <v>22</v>
      </c>
      <c r="C105" s="8" t="s">
        <v>42</v>
      </c>
      <c r="D105" s="13">
        <f>'[3]калькуліц.мазки з очей'!$H$73</f>
        <v>68</v>
      </c>
      <c r="E105" s="14"/>
      <c r="F105" s="15">
        <f>[1]лаборат.досл.!$F$43</f>
        <v>68</v>
      </c>
    </row>
    <row r="106" spans="1:6" s="1" customFormat="1" ht="27" customHeight="1" x14ac:dyDescent="0.3">
      <c r="A106" s="17">
        <v>35</v>
      </c>
      <c r="B106" s="20" t="s">
        <v>23</v>
      </c>
      <c r="C106" s="8" t="s">
        <v>42</v>
      </c>
      <c r="D106" s="13">
        <f>'[3]калькуліц.мазки із зіву та носа'!$H$69</f>
        <v>94</v>
      </c>
      <c r="E106" s="14"/>
      <c r="F106" s="15">
        <f>[1]лаборат.досл.!$F$44</f>
        <v>94</v>
      </c>
    </row>
    <row r="107" spans="1:6" s="1" customFormat="1" ht="19.5" customHeight="1" x14ac:dyDescent="0.3">
      <c r="A107" s="17">
        <v>36</v>
      </c>
      <c r="B107" s="20" t="s">
        <v>24</v>
      </c>
      <c r="C107" s="8" t="s">
        <v>42</v>
      </c>
      <c r="D107" s="13">
        <f>'[3]калькуліц. мокротиння'!$H$69</f>
        <v>106</v>
      </c>
      <c r="E107" s="14"/>
      <c r="F107" s="21">
        <v>106</v>
      </c>
    </row>
    <row r="108" spans="1:6" s="1" customFormat="1" ht="24" customHeight="1" x14ac:dyDescent="0.3">
      <c r="A108" s="17">
        <v>37</v>
      </c>
      <c r="B108" s="20" t="s">
        <v>25</v>
      </c>
      <c r="C108" s="8" t="s">
        <v>42</v>
      </c>
      <c r="D108" s="13">
        <f>'[3]калькуліц.мазки з ран'!$H$68</f>
        <v>117</v>
      </c>
      <c r="E108" s="14"/>
      <c r="F108" s="15">
        <f>[1]лаборат.досл.!$F$46</f>
        <v>117</v>
      </c>
    </row>
    <row r="109" spans="1:6" s="1" customFormat="1" ht="24" customHeight="1" x14ac:dyDescent="0.3">
      <c r="A109" s="17">
        <v>38</v>
      </c>
      <c r="B109" s="20" t="s">
        <v>26</v>
      </c>
      <c r="C109" s="8" t="s">
        <v>42</v>
      </c>
      <c r="D109" s="13">
        <f>'[3]калькул.на грибк.інфекц'!$H$51</f>
        <v>67</v>
      </c>
      <c r="E109" s="14"/>
      <c r="F109" s="15">
        <f>[1]лаборат.досл.!$F$47</f>
        <v>67</v>
      </c>
    </row>
    <row r="110" spans="1:6" s="1" customFormat="1" ht="23.25" customHeight="1" x14ac:dyDescent="0.3">
      <c r="A110" s="17">
        <v>39</v>
      </c>
      <c r="B110" s="20" t="s">
        <v>30</v>
      </c>
      <c r="C110" s="8" t="s">
        <v>42</v>
      </c>
      <c r="D110" s="13">
        <f>'[3]калькул дисбактериоз'!$H$68</f>
        <v>365</v>
      </c>
      <c r="E110" s="14"/>
      <c r="F110" s="15">
        <f>[1]лаборат.досл.!$F$48</f>
        <v>365</v>
      </c>
    </row>
    <row r="111" spans="1:6" s="1" customFormat="1" ht="21" customHeight="1" x14ac:dyDescent="0.3">
      <c r="A111" s="17">
        <v>40</v>
      </c>
      <c r="B111" s="20" t="s">
        <v>31</v>
      </c>
      <c r="C111" s="8" t="s">
        <v>42</v>
      </c>
      <c r="D111" s="13">
        <f>'[3]калькул кишкова група '!$H$71</f>
        <v>186</v>
      </c>
      <c r="E111" s="14"/>
      <c r="F111" s="15">
        <f>[1]лаборат.досл.!$F$49</f>
        <v>186</v>
      </c>
    </row>
    <row r="112" spans="1:6" s="1" customFormat="1" ht="21" customHeight="1" x14ac:dyDescent="0.3">
      <c r="A112" s="17">
        <v>41</v>
      </c>
      <c r="B112" s="20" t="s">
        <v>32</v>
      </c>
      <c r="C112" s="8" t="s">
        <v>42</v>
      </c>
      <c r="D112" s="13">
        <f>'[3]калькул із стат.орган.V,C '!$H$69</f>
        <v>83</v>
      </c>
      <c r="E112" s="14"/>
      <c r="F112" s="15">
        <f>[1]лаборат.досл.!$F$50</f>
        <v>83</v>
      </c>
    </row>
    <row r="113" spans="1:6" s="1" customFormat="1" ht="26.25" customHeight="1" x14ac:dyDescent="0.3">
      <c r="A113" s="17">
        <v>42</v>
      </c>
      <c r="B113" s="20" t="s">
        <v>33</v>
      </c>
      <c r="C113" s="8" t="s">
        <v>42</v>
      </c>
      <c r="D113" s="13">
        <f>[3]калькул.дифтерія!$H$70</f>
        <v>105</v>
      </c>
      <c r="E113" s="14"/>
      <c r="F113" s="15">
        <f>[1]лаборат.досл.!$F$51</f>
        <v>105</v>
      </c>
    </row>
    <row r="114" spans="1:6" s="1" customFormat="1" ht="20.25" customHeight="1" x14ac:dyDescent="0.3">
      <c r="A114" s="17">
        <v>43</v>
      </c>
      <c r="B114" s="7" t="s">
        <v>27</v>
      </c>
      <c r="C114" s="8" t="s">
        <v>42</v>
      </c>
      <c r="D114" s="13">
        <f>'[3]кальку зішкріб на грибк.інфекц '!$H$48</f>
        <v>70</v>
      </c>
      <c r="E114" s="14"/>
      <c r="F114" s="21">
        <f>[1]лаборат.досл.!$F$52</f>
        <v>70</v>
      </c>
    </row>
    <row r="115" spans="1:6" s="1" customFormat="1" ht="37.5" x14ac:dyDescent="0.3">
      <c r="A115" s="17">
        <v>44</v>
      </c>
      <c r="B115" s="7" t="s">
        <v>28</v>
      </c>
      <c r="C115" s="8" t="s">
        <v>42</v>
      </c>
      <c r="D115" s="13">
        <f>'[3]калькул КСР (реак Вассермана)'!$H$53</f>
        <v>179</v>
      </c>
      <c r="E115" s="14"/>
      <c r="F115" s="15">
        <f>[1]лаборат.досл.!$F$53</f>
        <v>179</v>
      </c>
    </row>
    <row r="116" spans="1:6" s="1" customFormat="1" ht="24.75" customHeight="1" x14ac:dyDescent="0.3">
      <c r="A116" s="17">
        <v>45</v>
      </c>
      <c r="B116" s="7" t="s">
        <v>29</v>
      </c>
      <c r="C116" s="8" t="s">
        <v>42</v>
      </c>
      <c r="D116" s="13">
        <f>'[3]калькул печінковий компл.'!$H$51</f>
        <v>143</v>
      </c>
      <c r="E116" s="14"/>
      <c r="F116" s="15">
        <f>[1]лаборат.досл.!$F$54</f>
        <v>143</v>
      </c>
    </row>
    <row r="117" spans="1:6" s="1" customFormat="1" ht="21" customHeight="1" x14ac:dyDescent="0.3">
      <c r="A117" s="17">
        <v>46</v>
      </c>
      <c r="B117" s="7" t="s">
        <v>171</v>
      </c>
      <c r="C117" s="8" t="s">
        <v>42</v>
      </c>
      <c r="D117" s="13">
        <f>'[3]калькул.гепатити В'!$H$52</f>
        <v>130</v>
      </c>
      <c r="E117" s="14"/>
      <c r="F117" s="15">
        <f>[1]лаборат.досл.!$F$55</f>
        <v>130</v>
      </c>
    </row>
    <row r="118" spans="1:6" s="1" customFormat="1" ht="23.25" customHeight="1" x14ac:dyDescent="0.3">
      <c r="A118" s="17">
        <v>47</v>
      </c>
      <c r="B118" s="7" t="s">
        <v>170</v>
      </c>
      <c r="C118" s="8" t="s">
        <v>42</v>
      </c>
      <c r="D118" s="13">
        <f>'[3]калькул.гепатити С'!$H$52</f>
        <v>130</v>
      </c>
      <c r="E118" s="14"/>
      <c r="F118" s="15">
        <f>[1]лаборат.досл.!$F$56</f>
        <v>130</v>
      </c>
    </row>
    <row r="119" spans="1:6" s="1" customFormat="1" ht="20.25" customHeight="1" x14ac:dyDescent="0.3">
      <c r="A119" s="17">
        <v>48</v>
      </c>
      <c r="B119" s="22" t="s">
        <v>34</v>
      </c>
      <c r="C119" s="8" t="s">
        <v>42</v>
      </c>
      <c r="D119" s="18">
        <f>'[3]калькул.сечі по Нечипоренко'!$H$50</f>
        <v>58</v>
      </c>
      <c r="E119" s="14"/>
      <c r="F119" s="15">
        <f>[1]лаборат.досл.!$F$57</f>
        <v>58</v>
      </c>
    </row>
    <row r="120" spans="1:6" s="1" customFormat="1" ht="26.25" customHeight="1" x14ac:dyDescent="0.3">
      <c r="A120" s="17">
        <v>49</v>
      </c>
      <c r="B120" s="22" t="s">
        <v>35</v>
      </c>
      <c r="C120" s="8" t="s">
        <v>42</v>
      </c>
      <c r="D120" s="13">
        <f>'[3]калькул.на гострики'!$H$46</f>
        <v>18</v>
      </c>
      <c r="E120" s="14"/>
      <c r="F120" s="15">
        <f>[1]лаборат.досл.!$F$58</f>
        <v>18</v>
      </c>
    </row>
    <row r="121" spans="1:6" s="1" customFormat="1" ht="24.75" customHeight="1" x14ac:dyDescent="0.3">
      <c r="A121" s="17">
        <v>50</v>
      </c>
      <c r="B121" s="22" t="s">
        <v>131</v>
      </c>
      <c r="C121" s="8" t="s">
        <v>42</v>
      </c>
      <c r="D121" s="18">
        <f>'[3]калькул.на гельментози'!$H$46</f>
        <v>15</v>
      </c>
      <c r="E121" s="18"/>
      <c r="F121" s="15">
        <f>'[3]калькул.на гельментози'!$H$46</f>
        <v>15</v>
      </c>
    </row>
    <row r="122" spans="1:6" s="1" customFormat="1" ht="20.25" customHeight="1" x14ac:dyDescent="0.3">
      <c r="A122" s="17">
        <v>51</v>
      </c>
      <c r="B122" s="22" t="s">
        <v>36</v>
      </c>
      <c r="C122" s="8" t="s">
        <v>42</v>
      </c>
      <c r="D122" s="13">
        <f>[3]калькул.копрограми!$H$45</f>
        <v>55</v>
      </c>
      <c r="E122" s="14"/>
      <c r="F122" s="15">
        <f>[1]лаборат.досл.!$F$60</f>
        <v>55</v>
      </c>
    </row>
    <row r="123" spans="1:6" s="1" customFormat="1" ht="25.5" customHeight="1" x14ac:dyDescent="0.3">
      <c r="A123" s="17">
        <v>52</v>
      </c>
      <c r="B123" s="22" t="s">
        <v>37</v>
      </c>
      <c r="C123" s="8" t="s">
        <v>42</v>
      </c>
      <c r="D123" s="13">
        <f>'[3]калькул.Білкові фракції'!$H$53</f>
        <v>88</v>
      </c>
      <c r="E123" s="14"/>
      <c r="F123" s="15">
        <f>[1]лаборат.досл.!$F$61</f>
        <v>88</v>
      </c>
    </row>
    <row r="124" spans="1:6" s="1" customFormat="1" ht="22.5" customHeight="1" x14ac:dyDescent="0.3">
      <c r="A124" s="17">
        <v>53</v>
      </c>
      <c r="B124" s="22" t="s">
        <v>38</v>
      </c>
      <c r="C124" s="8" t="s">
        <v>42</v>
      </c>
      <c r="D124" s="18">
        <f>'[3]калькуляція Білірубін'!$H$53</f>
        <v>43</v>
      </c>
      <c r="E124" s="14"/>
      <c r="F124" s="15">
        <f>[1]лаборат.досл.!$F$62</f>
        <v>43</v>
      </c>
    </row>
    <row r="125" spans="1:6" s="1" customFormat="1" ht="21.75" customHeight="1" x14ac:dyDescent="0.3">
      <c r="A125" s="17">
        <v>54</v>
      </c>
      <c r="B125" s="22" t="s">
        <v>39</v>
      </c>
      <c r="C125" s="8" t="s">
        <v>42</v>
      </c>
      <c r="D125" s="13">
        <f>'[3]калькуляція АСТ'!$H$53</f>
        <v>36</v>
      </c>
      <c r="E125" s="14"/>
      <c r="F125" s="15">
        <f>[1]лаборат.досл.!$F$63</f>
        <v>36</v>
      </c>
    </row>
    <row r="126" spans="1:6" s="1" customFormat="1" ht="25.5" customHeight="1" x14ac:dyDescent="0.3">
      <c r="A126" s="17">
        <v>55</v>
      </c>
      <c r="B126" s="22" t="s">
        <v>40</v>
      </c>
      <c r="C126" s="8" t="s">
        <v>42</v>
      </c>
      <c r="D126" s="13">
        <f>[3]калькуляціяАЛТ!$H$53</f>
        <v>36</v>
      </c>
      <c r="E126" s="14"/>
      <c r="F126" s="15">
        <f>[1]лаборат.досл.!$F$64</f>
        <v>36</v>
      </c>
    </row>
    <row r="127" spans="1:6" s="1" customFormat="1" ht="23.25" customHeight="1" x14ac:dyDescent="0.3">
      <c r="A127" s="17">
        <v>56</v>
      </c>
      <c r="B127" s="22" t="s">
        <v>41</v>
      </c>
      <c r="C127" s="8" t="s">
        <v>42</v>
      </c>
      <c r="D127" s="13">
        <f>'[3]калькуляція  Тимолова проба'!$H$50</f>
        <v>31</v>
      </c>
      <c r="E127" s="14"/>
      <c r="F127" s="15">
        <f>[1]лаборат.досл.!$F$65</f>
        <v>31</v>
      </c>
    </row>
    <row r="128" spans="1:6" ht="18.75" x14ac:dyDescent="0.3">
      <c r="A128" s="17">
        <v>57</v>
      </c>
      <c r="B128" s="7" t="s">
        <v>146</v>
      </c>
      <c r="C128" s="8" t="s">
        <v>81</v>
      </c>
      <c r="D128" s="13">
        <v>1</v>
      </c>
      <c r="E128" s="14"/>
      <c r="F128" s="15">
        <f>[1]лаборат.досл.!$F$66</f>
        <v>1</v>
      </c>
    </row>
    <row r="129" spans="1:6" ht="18.75" x14ac:dyDescent="0.3">
      <c r="A129" s="17">
        <v>58</v>
      </c>
      <c r="B129" s="7" t="s">
        <v>46</v>
      </c>
      <c r="C129" s="8" t="s">
        <v>177</v>
      </c>
      <c r="D129" s="13">
        <v>2</v>
      </c>
      <c r="E129" s="14"/>
      <c r="F129" s="15">
        <f>[1]лаборат.досл.!$F$67</f>
        <v>2</v>
      </c>
    </row>
    <row r="130" spans="1:6" ht="18.75" x14ac:dyDescent="0.3">
      <c r="A130" s="17">
        <v>59</v>
      </c>
      <c r="B130" s="7" t="s">
        <v>147</v>
      </c>
      <c r="C130" s="8" t="s">
        <v>82</v>
      </c>
      <c r="D130" s="13">
        <v>8</v>
      </c>
      <c r="E130" s="14"/>
      <c r="F130" s="15">
        <f t="shared" ref="F130:F131" si="12">D130+E130</f>
        <v>8</v>
      </c>
    </row>
    <row r="131" spans="1:6" ht="18.75" x14ac:dyDescent="0.3">
      <c r="A131" s="17">
        <v>60</v>
      </c>
      <c r="B131" s="7" t="s">
        <v>148</v>
      </c>
      <c r="C131" s="8" t="s">
        <v>176</v>
      </c>
      <c r="D131" s="13">
        <v>25</v>
      </c>
      <c r="E131" s="14"/>
      <c r="F131" s="15">
        <f t="shared" si="12"/>
        <v>25</v>
      </c>
    </row>
    <row r="132" spans="1:6" s="1" customFormat="1" ht="18.75" x14ac:dyDescent="0.3">
      <c r="A132" s="12"/>
      <c r="B132" s="23"/>
      <c r="C132" s="8"/>
      <c r="D132" s="13"/>
      <c r="E132" s="24"/>
      <c r="F132" s="24"/>
    </row>
    <row r="133" spans="1:6" s="1" customFormat="1" ht="18.75" x14ac:dyDescent="0.3">
      <c r="A133" s="12"/>
      <c r="B133" s="25" t="s">
        <v>47</v>
      </c>
      <c r="C133" s="8"/>
      <c r="D133" s="13"/>
      <c r="E133" s="24"/>
      <c r="F133" s="24"/>
    </row>
    <row r="134" spans="1:6" s="1" customFormat="1" ht="18.75" x14ac:dyDescent="0.3">
      <c r="A134" s="17">
        <v>1</v>
      </c>
      <c r="B134" s="12" t="s">
        <v>48</v>
      </c>
      <c r="C134" s="8" t="s">
        <v>81</v>
      </c>
      <c r="D134" s="13">
        <f>'[4]вузькі спеціалісти'!$F$12</f>
        <v>68</v>
      </c>
      <c r="E134" s="24"/>
      <c r="F134" s="15">
        <f t="shared" ref="F134:F139" si="13">D134+E134</f>
        <v>68</v>
      </c>
    </row>
    <row r="135" spans="1:6" s="1" customFormat="1" ht="18.75" x14ac:dyDescent="0.3">
      <c r="A135" s="17">
        <v>2</v>
      </c>
      <c r="B135" s="12" t="s">
        <v>49</v>
      </c>
      <c r="C135" s="8" t="s">
        <v>81</v>
      </c>
      <c r="D135" s="13">
        <f>'[4]вузькі спеціалісти'!$F$13</f>
        <v>40</v>
      </c>
      <c r="E135" s="24"/>
      <c r="F135" s="15">
        <f t="shared" si="13"/>
        <v>40</v>
      </c>
    </row>
    <row r="136" spans="1:6" s="1" customFormat="1" ht="18.75" x14ac:dyDescent="0.3">
      <c r="A136" s="17">
        <v>3</v>
      </c>
      <c r="B136" s="12" t="s">
        <v>50</v>
      </c>
      <c r="C136" s="8" t="s">
        <v>81</v>
      </c>
      <c r="D136" s="13">
        <f>'[4]вузькі спеціалісти'!$F$14</f>
        <v>47</v>
      </c>
      <c r="E136" s="24"/>
      <c r="F136" s="15">
        <f t="shared" si="13"/>
        <v>47</v>
      </c>
    </row>
    <row r="137" spans="1:6" s="1" customFormat="1" ht="18.75" x14ac:dyDescent="0.3">
      <c r="A137" s="17">
        <v>4</v>
      </c>
      <c r="B137" s="12" t="s">
        <v>51</v>
      </c>
      <c r="C137" s="8" t="s">
        <v>81</v>
      </c>
      <c r="D137" s="13">
        <f>'[4]вузькі спеціалісти'!$F$15</f>
        <v>27</v>
      </c>
      <c r="E137" s="24"/>
      <c r="F137" s="15">
        <f t="shared" si="13"/>
        <v>27</v>
      </c>
    </row>
    <row r="138" spans="1:6" s="1" customFormat="1" ht="18.75" x14ac:dyDescent="0.3">
      <c r="A138" s="17">
        <v>5</v>
      </c>
      <c r="B138" s="12" t="s">
        <v>52</v>
      </c>
      <c r="C138" s="8" t="s">
        <v>81</v>
      </c>
      <c r="D138" s="13">
        <f>'[4]вузькі спеціалісти'!$F$16</f>
        <v>35</v>
      </c>
      <c r="E138" s="24"/>
      <c r="F138" s="15">
        <f t="shared" si="13"/>
        <v>35</v>
      </c>
    </row>
    <row r="139" spans="1:6" s="1" customFormat="1" ht="18.75" x14ac:dyDescent="0.3">
      <c r="A139" s="17">
        <v>6</v>
      </c>
      <c r="B139" s="12" t="s">
        <v>53</v>
      </c>
      <c r="C139" s="8" t="s">
        <v>81</v>
      </c>
      <c r="D139" s="13">
        <f>'[4]вузькі спеціалісти'!$F$17</f>
        <v>52</v>
      </c>
      <c r="E139" s="24"/>
      <c r="F139" s="15">
        <f t="shared" si="13"/>
        <v>52</v>
      </c>
    </row>
    <row r="140" spans="1:6" s="1" customFormat="1" ht="17.25" customHeight="1" x14ac:dyDescent="0.3">
      <c r="A140" s="17"/>
      <c r="B140" s="26"/>
      <c r="C140" s="8"/>
      <c r="D140" s="13"/>
      <c r="E140" s="24"/>
      <c r="F140" s="24"/>
    </row>
    <row r="141" spans="1:6" s="1" customFormat="1" ht="18.75" x14ac:dyDescent="0.3">
      <c r="A141" s="17"/>
      <c r="B141" s="25" t="s">
        <v>83</v>
      </c>
      <c r="C141" s="8"/>
      <c r="D141" s="13"/>
      <c r="E141" s="24"/>
      <c r="F141" s="24"/>
    </row>
    <row r="142" spans="1:6" s="1" customFormat="1" ht="18" customHeight="1" x14ac:dyDescent="0.3">
      <c r="A142" s="17">
        <v>1</v>
      </c>
      <c r="B142" s="12" t="s">
        <v>84</v>
      </c>
      <c r="C142" s="8" t="s">
        <v>100</v>
      </c>
      <c r="D142" s="13">
        <f>[5]консультація!$H$45</f>
        <v>124</v>
      </c>
      <c r="E142" s="24"/>
      <c r="F142" s="15">
        <f t="shared" ref="F142:F159" si="14">D142+E142</f>
        <v>124</v>
      </c>
    </row>
    <row r="143" spans="1:6" s="1" customFormat="1" ht="16.5" customHeight="1" x14ac:dyDescent="0.3">
      <c r="A143" s="17">
        <v>2</v>
      </c>
      <c r="B143" s="12" t="s">
        <v>85</v>
      </c>
      <c r="C143" s="8" t="s">
        <v>100</v>
      </c>
      <c r="D143" s="13">
        <f>[6]консультація!$H$45</f>
        <v>124</v>
      </c>
      <c r="E143" s="24"/>
      <c r="F143" s="15">
        <f t="shared" si="14"/>
        <v>124</v>
      </c>
    </row>
    <row r="144" spans="1:6" s="1" customFormat="1" ht="20.25" customHeight="1" x14ac:dyDescent="0.3">
      <c r="A144" s="17">
        <v>3</v>
      </c>
      <c r="B144" s="12" t="s">
        <v>86</v>
      </c>
      <c r="C144" s="8" t="s">
        <v>100</v>
      </c>
      <c r="D144" s="13">
        <f>[7]консультація!$H$45</f>
        <v>123</v>
      </c>
      <c r="E144" s="24"/>
      <c r="F144" s="15">
        <f t="shared" si="14"/>
        <v>123</v>
      </c>
    </row>
    <row r="145" spans="1:6" s="1" customFormat="1" ht="33.75" customHeight="1" x14ac:dyDescent="0.3">
      <c r="A145" s="17">
        <v>4</v>
      </c>
      <c r="B145" s="12" t="s">
        <v>87</v>
      </c>
      <c r="C145" s="8" t="s">
        <v>100</v>
      </c>
      <c r="D145" s="13">
        <f>[8]консультація!$H$59</f>
        <v>185</v>
      </c>
      <c r="E145" s="24"/>
      <c r="F145" s="27">
        <f t="shared" si="14"/>
        <v>185</v>
      </c>
    </row>
    <row r="146" spans="1:6" s="1" customFormat="1" ht="20.25" customHeight="1" x14ac:dyDescent="0.3">
      <c r="A146" s="17">
        <v>5</v>
      </c>
      <c r="B146" s="12" t="s">
        <v>88</v>
      </c>
      <c r="C146" s="8" t="s">
        <v>100</v>
      </c>
      <c r="D146" s="13">
        <f>[9]консультація!$H$45</f>
        <v>127</v>
      </c>
      <c r="E146" s="24"/>
      <c r="F146" s="15">
        <f t="shared" si="14"/>
        <v>127</v>
      </c>
    </row>
    <row r="147" spans="1:6" s="1" customFormat="1" ht="24.75" customHeight="1" x14ac:dyDescent="0.3">
      <c r="A147" s="17">
        <v>6</v>
      </c>
      <c r="B147" s="12" t="s">
        <v>89</v>
      </c>
      <c r="C147" s="8" t="s">
        <v>100</v>
      </c>
      <c r="D147" s="13">
        <f>'[10]консультація кардіолога'!$H$42</f>
        <v>124</v>
      </c>
      <c r="E147" s="24"/>
      <c r="F147" s="15">
        <f t="shared" si="14"/>
        <v>124</v>
      </c>
    </row>
    <row r="148" spans="1:6" s="1" customFormat="1" ht="22.5" customHeight="1" x14ac:dyDescent="0.3">
      <c r="A148" s="17">
        <v>7</v>
      </c>
      <c r="B148" s="12" t="s">
        <v>90</v>
      </c>
      <c r="C148" s="8" t="s">
        <v>100</v>
      </c>
      <c r="D148" s="13">
        <f>'[11]лікар ЛФК'!$H$34</f>
        <v>97</v>
      </c>
      <c r="E148" s="24"/>
      <c r="F148" s="15">
        <f t="shared" si="14"/>
        <v>97</v>
      </c>
    </row>
    <row r="149" spans="1:6" s="1" customFormat="1" ht="20.25" customHeight="1" x14ac:dyDescent="0.3">
      <c r="A149" s="17">
        <v>8</v>
      </c>
      <c r="B149" s="12" t="s">
        <v>91</v>
      </c>
      <c r="C149" s="8" t="s">
        <v>100</v>
      </c>
      <c r="D149" s="13">
        <f>[12]консульт.невропатолог!$H$42</f>
        <v>124</v>
      </c>
      <c r="E149" s="24"/>
      <c r="F149" s="15">
        <f t="shared" si="14"/>
        <v>124</v>
      </c>
    </row>
    <row r="150" spans="1:6" s="1" customFormat="1" ht="25.5" customHeight="1" x14ac:dyDescent="0.3">
      <c r="A150" s="17">
        <v>9</v>
      </c>
      <c r="B150" s="12" t="s">
        <v>92</v>
      </c>
      <c r="C150" s="8" t="s">
        <v>100</v>
      </c>
      <c r="D150" s="13">
        <f>[13]консультація!$H$42</f>
        <v>124</v>
      </c>
      <c r="E150" s="24"/>
      <c r="F150" s="15">
        <f t="shared" si="14"/>
        <v>124</v>
      </c>
    </row>
    <row r="151" spans="1:6" s="1" customFormat="1" ht="21" customHeight="1" x14ac:dyDescent="0.3">
      <c r="A151" s="17">
        <v>10</v>
      </c>
      <c r="B151" s="12" t="s">
        <v>93</v>
      </c>
      <c r="C151" s="8" t="s">
        <v>100</v>
      </c>
      <c r="D151" s="13">
        <f>[14]консультація!$H$42</f>
        <v>124</v>
      </c>
      <c r="E151" s="24"/>
      <c r="F151" s="15">
        <f t="shared" si="14"/>
        <v>124</v>
      </c>
    </row>
    <row r="152" spans="1:6" s="1" customFormat="1" ht="21.75" customHeight="1" x14ac:dyDescent="0.3">
      <c r="A152" s="17">
        <v>11</v>
      </c>
      <c r="B152" s="12" t="s">
        <v>227</v>
      </c>
      <c r="C152" s="8" t="s">
        <v>100</v>
      </c>
      <c r="D152" s="13">
        <f>[15]консультація!$H$42</f>
        <v>124</v>
      </c>
      <c r="E152" s="24"/>
      <c r="F152" s="15">
        <f t="shared" si="14"/>
        <v>124</v>
      </c>
    </row>
    <row r="153" spans="1:6" s="1" customFormat="1" ht="21.75" customHeight="1" x14ac:dyDescent="0.3">
      <c r="A153" s="17">
        <v>12</v>
      </c>
      <c r="B153" s="12" t="s">
        <v>94</v>
      </c>
      <c r="C153" s="8" t="s">
        <v>100</v>
      </c>
      <c r="D153" s="13">
        <f>[16]консультація!$H$42</f>
        <v>124</v>
      </c>
      <c r="E153" s="24"/>
      <c r="F153" s="15">
        <f t="shared" si="14"/>
        <v>124</v>
      </c>
    </row>
    <row r="154" spans="1:6" s="1" customFormat="1" ht="21" customHeight="1" x14ac:dyDescent="0.3">
      <c r="A154" s="17">
        <v>13</v>
      </c>
      <c r="B154" s="12" t="s">
        <v>228</v>
      </c>
      <c r="C154" s="8" t="s">
        <v>100</v>
      </c>
      <c r="D154" s="13">
        <f>[17]консультація!$H$42</f>
        <v>124</v>
      </c>
      <c r="E154" s="24"/>
      <c r="F154" s="15">
        <f t="shared" si="14"/>
        <v>124</v>
      </c>
    </row>
    <row r="155" spans="1:6" s="1" customFormat="1" ht="23.25" customHeight="1" x14ac:dyDescent="0.3">
      <c r="A155" s="17">
        <v>14</v>
      </c>
      <c r="B155" s="12" t="s">
        <v>95</v>
      </c>
      <c r="C155" s="8" t="s">
        <v>100</v>
      </c>
      <c r="D155" s="13">
        <f>[18]консультація!$H$42</f>
        <v>124</v>
      </c>
      <c r="E155" s="24"/>
      <c r="F155" s="15">
        <f t="shared" si="14"/>
        <v>124</v>
      </c>
    </row>
    <row r="156" spans="1:6" s="1" customFormat="1" ht="18.75" customHeight="1" x14ac:dyDescent="0.3">
      <c r="A156" s="17">
        <v>15</v>
      </c>
      <c r="B156" s="12" t="s">
        <v>96</v>
      </c>
      <c r="C156" s="8" t="s">
        <v>100</v>
      </c>
      <c r="D156" s="13">
        <f>'[19]консультація без ЕКГ'!$H$42</f>
        <v>124</v>
      </c>
      <c r="E156" s="24"/>
      <c r="F156" s="15">
        <f t="shared" si="14"/>
        <v>124</v>
      </c>
    </row>
    <row r="157" spans="1:6" s="1" customFormat="1" ht="20.25" customHeight="1" x14ac:dyDescent="0.3">
      <c r="A157" s="17">
        <v>16</v>
      </c>
      <c r="B157" s="12" t="s">
        <v>97</v>
      </c>
      <c r="C157" s="8" t="s">
        <v>100</v>
      </c>
      <c r="D157" s="13">
        <f>[20]консультація!$H$42</f>
        <v>124</v>
      </c>
      <c r="E157" s="24"/>
      <c r="F157" s="15">
        <f t="shared" si="14"/>
        <v>124</v>
      </c>
    </row>
    <row r="158" spans="1:6" s="1" customFormat="1" ht="21.75" customHeight="1" x14ac:dyDescent="0.3">
      <c r="A158" s="17">
        <v>17</v>
      </c>
      <c r="B158" s="12" t="s">
        <v>98</v>
      </c>
      <c r="C158" s="8" t="s">
        <v>100</v>
      </c>
      <c r="D158" s="13">
        <f>[21]консультація!$H$42</f>
        <v>124</v>
      </c>
      <c r="E158" s="24"/>
      <c r="F158" s="15">
        <f t="shared" si="14"/>
        <v>124</v>
      </c>
    </row>
    <row r="159" spans="1:6" s="1" customFormat="1" ht="19.5" customHeight="1" x14ac:dyDescent="0.3">
      <c r="A159" s="17">
        <v>18</v>
      </c>
      <c r="B159" s="12" t="s">
        <v>99</v>
      </c>
      <c r="C159" s="8" t="s">
        <v>100</v>
      </c>
      <c r="D159" s="13">
        <f>[22]консультація!$H$42</f>
        <v>124</v>
      </c>
      <c r="E159" s="24"/>
      <c r="F159" s="15">
        <f t="shared" si="14"/>
        <v>124</v>
      </c>
    </row>
    <row r="160" spans="1:6" s="1" customFormat="1" ht="37.5" x14ac:dyDescent="0.3">
      <c r="A160" s="17">
        <v>19</v>
      </c>
      <c r="B160" s="12" t="s">
        <v>180</v>
      </c>
      <c r="C160" s="8" t="s">
        <v>42</v>
      </c>
      <c r="D160" s="13">
        <f>'[23]езофагоскопія експрес-тест'!$H$79</f>
        <v>683</v>
      </c>
      <c r="E160" s="24"/>
      <c r="F160" s="15">
        <f t="shared" ref="F160:F179" si="15">D160+E160</f>
        <v>683</v>
      </c>
    </row>
    <row r="161" spans="1:6" s="1" customFormat="1" ht="23.25" customHeight="1" x14ac:dyDescent="0.3">
      <c r="A161" s="17">
        <v>20</v>
      </c>
      <c r="B161" s="12" t="s">
        <v>181</v>
      </c>
      <c r="C161" s="8" t="s">
        <v>42</v>
      </c>
      <c r="D161" s="13">
        <f>'[23]езофагоскопія з біопсією'!$H$84</f>
        <v>702</v>
      </c>
      <c r="E161" s="24"/>
      <c r="F161" s="15">
        <f t="shared" si="15"/>
        <v>702</v>
      </c>
    </row>
    <row r="162" spans="1:6" s="1" customFormat="1" ht="27.75" customHeight="1" x14ac:dyDescent="0.3">
      <c r="A162" s="17">
        <v>21</v>
      </c>
      <c r="B162" s="12" t="s">
        <v>182</v>
      </c>
      <c r="C162" s="8" t="s">
        <v>42</v>
      </c>
      <c r="D162" s="13">
        <f>[23]езофагоскопія!$H$77</f>
        <v>670</v>
      </c>
      <c r="E162" s="24"/>
      <c r="F162" s="15">
        <f t="shared" si="15"/>
        <v>670</v>
      </c>
    </row>
    <row r="163" spans="1:6" s="1" customFormat="1" ht="21.75" customHeight="1" x14ac:dyDescent="0.3">
      <c r="A163" s="17">
        <v>22</v>
      </c>
      <c r="B163" s="12" t="s">
        <v>101</v>
      </c>
      <c r="C163" s="8" t="s">
        <v>42</v>
      </c>
      <c r="D163" s="13">
        <f>'[24]гістероскопія 2022'!$H$129</f>
        <v>2546</v>
      </c>
      <c r="E163" s="24"/>
      <c r="F163" s="15">
        <f t="shared" si="15"/>
        <v>2546</v>
      </c>
    </row>
    <row r="164" spans="1:6" s="1" customFormat="1" ht="23.25" customHeight="1" x14ac:dyDescent="0.3">
      <c r="A164" s="17">
        <v>23</v>
      </c>
      <c r="B164" s="12" t="s">
        <v>115</v>
      </c>
      <c r="C164" s="8" t="s">
        <v>42</v>
      </c>
      <c r="D164" s="18">
        <f>'[25]консультація з ЕКГ'!$H$65</f>
        <v>65</v>
      </c>
      <c r="E164" s="24"/>
      <c r="F164" s="15">
        <f t="shared" si="15"/>
        <v>65</v>
      </c>
    </row>
    <row r="165" spans="1:6" s="1" customFormat="1" ht="27" customHeight="1" x14ac:dyDescent="0.3">
      <c r="A165" s="17">
        <v>24</v>
      </c>
      <c r="B165" s="12" t="s">
        <v>102</v>
      </c>
      <c r="C165" s="8" t="s">
        <v>42</v>
      </c>
      <c r="D165" s="13">
        <f>'[25]калькуляція ХОЛТЕР'!$H$56</f>
        <v>1157</v>
      </c>
      <c r="E165" s="24"/>
      <c r="F165" s="15">
        <f t="shared" si="15"/>
        <v>1157</v>
      </c>
    </row>
    <row r="166" spans="1:6" s="1" customFormat="1" ht="37.5" x14ac:dyDescent="0.3">
      <c r="A166" s="17">
        <v>25</v>
      </c>
      <c r="B166" s="12" t="s">
        <v>116</v>
      </c>
      <c r="C166" s="8" t="s">
        <v>42</v>
      </c>
      <c r="D166" s="13">
        <v>1026</v>
      </c>
      <c r="E166" s="24"/>
      <c r="F166" s="15">
        <f t="shared" si="15"/>
        <v>1026</v>
      </c>
    </row>
    <row r="167" spans="1:6" s="1" customFormat="1" ht="21.75" customHeight="1" x14ac:dyDescent="0.3">
      <c r="A167" s="17">
        <v>26</v>
      </c>
      <c r="B167" s="12" t="s">
        <v>103</v>
      </c>
      <c r="C167" s="8" t="s">
        <v>42</v>
      </c>
      <c r="D167" s="13">
        <f>'[26]колоноскопія з біопсією'!$H$88</f>
        <v>1159</v>
      </c>
      <c r="E167" s="24"/>
      <c r="F167" s="15">
        <f t="shared" si="15"/>
        <v>1159</v>
      </c>
    </row>
    <row r="168" spans="1:6" s="1" customFormat="1" ht="22.5" customHeight="1" x14ac:dyDescent="0.3">
      <c r="A168" s="17">
        <v>27</v>
      </c>
      <c r="B168" s="12" t="s">
        <v>104</v>
      </c>
      <c r="C168" s="8" t="s">
        <v>42</v>
      </c>
      <c r="D168" s="13">
        <f>[26]колоноскопія!$H$81</f>
        <v>1055</v>
      </c>
      <c r="E168" s="24"/>
      <c r="F168" s="15">
        <f t="shared" si="15"/>
        <v>1055</v>
      </c>
    </row>
    <row r="169" spans="1:6" s="1" customFormat="1" ht="23.25" customHeight="1" x14ac:dyDescent="0.3">
      <c r="A169" s="17">
        <v>28</v>
      </c>
      <c r="B169" s="12" t="s">
        <v>105</v>
      </c>
      <c r="C169" s="8" t="s">
        <v>42</v>
      </c>
      <c r="D169" s="13">
        <f>'[27]мазки із зіва, носа'!$H$48</f>
        <v>40</v>
      </c>
      <c r="E169" s="24"/>
      <c r="F169" s="15">
        <f t="shared" si="15"/>
        <v>40</v>
      </c>
    </row>
    <row r="170" spans="1:6" s="1" customFormat="1" ht="22.5" customHeight="1" x14ac:dyDescent="0.3">
      <c r="A170" s="17">
        <v>29</v>
      </c>
      <c r="B170" s="12" t="s">
        <v>106</v>
      </c>
      <c r="C170" s="8" t="s">
        <v>42</v>
      </c>
      <c r="D170" s="13">
        <f>'[28]вимір внутріочного тиску'!$H$58</f>
        <v>100</v>
      </c>
      <c r="E170" s="24"/>
      <c r="F170" s="15">
        <f t="shared" si="15"/>
        <v>100</v>
      </c>
    </row>
    <row r="171" spans="1:6" s="1" customFormat="1" ht="18.75" customHeight="1" x14ac:dyDescent="0.3">
      <c r="A171" s="17">
        <v>30</v>
      </c>
      <c r="B171" s="12" t="s">
        <v>107</v>
      </c>
      <c r="C171" s="8" t="s">
        <v>42</v>
      </c>
      <c r="D171" s="13">
        <f>'[28]корекція зору'!$H$48</f>
        <v>152</v>
      </c>
      <c r="E171" s="24"/>
      <c r="F171" s="15">
        <f t="shared" si="15"/>
        <v>152</v>
      </c>
    </row>
    <row r="172" spans="1:6" s="1" customFormat="1" ht="18" customHeight="1" x14ac:dyDescent="0.3">
      <c r="A172" s="17">
        <v>31</v>
      </c>
      <c r="B172" s="12" t="s">
        <v>110</v>
      </c>
      <c r="C172" s="8" t="s">
        <v>42</v>
      </c>
      <c r="D172" s="13">
        <f>[29]цистоскопія!$H$56</f>
        <v>102</v>
      </c>
      <c r="E172" s="24"/>
      <c r="F172" s="15">
        <f t="shared" si="15"/>
        <v>102</v>
      </c>
    </row>
    <row r="173" spans="1:6" s="1" customFormat="1" ht="18.75" x14ac:dyDescent="0.3">
      <c r="A173" s="17">
        <v>32</v>
      </c>
      <c r="B173" s="12" t="s">
        <v>111</v>
      </c>
      <c r="C173" s="8" t="s">
        <v>81</v>
      </c>
      <c r="D173" s="13">
        <f>[29]ЛОКАД!$H$57</f>
        <v>77</v>
      </c>
      <c r="E173" s="24"/>
      <c r="F173" s="15">
        <f t="shared" si="15"/>
        <v>77</v>
      </c>
    </row>
    <row r="174" spans="1:6" s="1" customFormat="1" ht="18.75" x14ac:dyDescent="0.3">
      <c r="A174" s="17">
        <v>33</v>
      </c>
      <c r="B174" s="12" t="s">
        <v>112</v>
      </c>
      <c r="C174" s="8" t="s">
        <v>81</v>
      </c>
      <c r="D174" s="13">
        <f>'[29]урогенітальний мазок'!$H$53</f>
        <v>110</v>
      </c>
      <c r="E174" s="24"/>
      <c r="F174" s="15">
        <f t="shared" si="15"/>
        <v>110</v>
      </c>
    </row>
    <row r="175" spans="1:6" s="1" customFormat="1" ht="18.75" x14ac:dyDescent="0.3">
      <c r="A175" s="17">
        <v>34</v>
      </c>
      <c r="B175" s="12" t="s">
        <v>113</v>
      </c>
      <c r="C175" s="8" t="s">
        <v>81</v>
      </c>
      <c r="D175" s="13">
        <f>'[29]Масаж простати'!$H$51</f>
        <v>44</v>
      </c>
      <c r="E175" s="24"/>
      <c r="F175" s="15">
        <f t="shared" si="15"/>
        <v>44</v>
      </c>
    </row>
    <row r="176" spans="1:6" s="1" customFormat="1" ht="18.75" x14ac:dyDescent="0.3">
      <c r="A176" s="17">
        <v>35</v>
      </c>
      <c r="B176" s="12" t="s">
        <v>114</v>
      </c>
      <c r="C176" s="8" t="s">
        <v>81</v>
      </c>
      <c r="D176" s="13">
        <f>'[29]секрет простати'!$H$56</f>
        <v>130</v>
      </c>
      <c r="E176" s="24"/>
      <c r="F176" s="15">
        <f t="shared" si="15"/>
        <v>130</v>
      </c>
    </row>
    <row r="177" spans="1:6" s="1" customFormat="1" ht="38.25" customHeight="1" x14ac:dyDescent="0.3">
      <c r="A177" s="17"/>
      <c r="B177" s="60" t="s">
        <v>130</v>
      </c>
      <c r="C177" s="61"/>
      <c r="D177" s="61"/>
      <c r="E177" s="61"/>
      <c r="F177" s="62"/>
    </row>
    <row r="178" spans="1:6" s="1" customFormat="1" ht="37.5" x14ac:dyDescent="0.3">
      <c r="A178" s="17">
        <v>1</v>
      </c>
      <c r="B178" s="12" t="s">
        <v>108</v>
      </c>
      <c r="C178" s="8" t="s">
        <v>42</v>
      </c>
      <c r="D178" s="14">
        <f>'[30]рентген досл. 20 на 25'!$H$71</f>
        <v>168</v>
      </c>
      <c r="E178" s="24"/>
      <c r="F178" s="15">
        <f t="shared" si="15"/>
        <v>168</v>
      </c>
    </row>
    <row r="179" spans="1:6" s="1" customFormat="1" ht="37.5" x14ac:dyDescent="0.3">
      <c r="A179" s="17">
        <v>2</v>
      </c>
      <c r="B179" s="12" t="s">
        <v>109</v>
      </c>
      <c r="C179" s="8" t="s">
        <v>42</v>
      </c>
      <c r="D179" s="14">
        <f>'[30]рентген досл. 35 на 43'!$H$72</f>
        <v>208</v>
      </c>
      <c r="E179" s="24"/>
      <c r="F179" s="15">
        <f t="shared" si="15"/>
        <v>208</v>
      </c>
    </row>
    <row r="180" spans="1:6" s="1" customFormat="1" ht="18.75" x14ac:dyDescent="0.3">
      <c r="A180" s="17"/>
      <c r="B180" s="12"/>
      <c r="C180" s="8"/>
      <c r="D180" s="12"/>
      <c r="E180" s="24"/>
      <c r="F180" s="24"/>
    </row>
    <row r="181" spans="1:6" s="1" customFormat="1" ht="27" customHeight="1" x14ac:dyDescent="0.3">
      <c r="A181" s="17"/>
      <c r="B181" s="47" t="s">
        <v>183</v>
      </c>
      <c r="C181" s="48"/>
      <c r="D181" s="48"/>
      <c r="E181" s="48"/>
      <c r="F181" s="49"/>
    </row>
    <row r="182" spans="1:6" s="1" customFormat="1" ht="25.5" customHeight="1" x14ac:dyDescent="0.3">
      <c r="A182" s="17">
        <v>1</v>
      </c>
      <c r="B182" s="12" t="s">
        <v>117</v>
      </c>
      <c r="C182" s="8" t="s">
        <v>42</v>
      </c>
      <c r="D182" s="14">
        <f>'[31]кісток таза'!$H$98</f>
        <v>248</v>
      </c>
      <c r="E182" s="24"/>
      <c r="F182" s="15">
        <f t="shared" ref="F182:F194" si="16">D182+E182</f>
        <v>248</v>
      </c>
    </row>
    <row r="183" spans="1:6" s="1" customFormat="1" ht="25.5" customHeight="1" x14ac:dyDescent="0.3">
      <c r="A183" s="17">
        <v>2</v>
      </c>
      <c r="B183" s="12" t="s">
        <v>118</v>
      </c>
      <c r="C183" s="8" t="s">
        <v>42</v>
      </c>
      <c r="D183" s="14">
        <f>[31]ключиці!$H$96</f>
        <v>186</v>
      </c>
      <c r="E183" s="24"/>
      <c r="F183" s="15">
        <f t="shared" si="16"/>
        <v>186</v>
      </c>
    </row>
    <row r="184" spans="1:6" s="1" customFormat="1" ht="25.5" customHeight="1" x14ac:dyDescent="0.3">
      <c r="A184" s="17">
        <v>3</v>
      </c>
      <c r="B184" s="12" t="s">
        <v>119</v>
      </c>
      <c r="C184" s="8" t="s">
        <v>42</v>
      </c>
      <c r="D184" s="14">
        <f>'[31]висково-щелепного суглоба'!$H$100</f>
        <v>186</v>
      </c>
      <c r="E184" s="24"/>
      <c r="F184" s="15">
        <f t="shared" si="16"/>
        <v>186</v>
      </c>
    </row>
    <row r="185" spans="1:6" s="1" customFormat="1" ht="21.75" customHeight="1" x14ac:dyDescent="0.3">
      <c r="A185" s="17">
        <v>4</v>
      </c>
      <c r="B185" s="12" t="s">
        <v>120</v>
      </c>
      <c r="C185" s="8" t="s">
        <v>42</v>
      </c>
      <c r="D185" s="14">
        <f>'[31]колоносових пазух'!$H$99</f>
        <v>168</v>
      </c>
      <c r="E185" s="24"/>
      <c r="F185" s="15">
        <f t="shared" si="16"/>
        <v>168</v>
      </c>
    </row>
    <row r="186" spans="1:6" s="1" customFormat="1" ht="27.75" customHeight="1" x14ac:dyDescent="0.3">
      <c r="A186" s="17">
        <v>5</v>
      </c>
      <c r="B186" s="12" t="s">
        <v>121</v>
      </c>
      <c r="C186" s="8" t="s">
        <v>42</v>
      </c>
      <c r="D186" s="14">
        <f>'[31]грудного відділу'!$H$99</f>
        <v>186</v>
      </c>
      <c r="E186" s="24"/>
      <c r="F186" s="15">
        <f t="shared" si="16"/>
        <v>186</v>
      </c>
    </row>
    <row r="187" spans="1:6" s="1" customFormat="1" ht="21.75" customHeight="1" x14ac:dyDescent="0.3">
      <c r="A187" s="17">
        <v>6</v>
      </c>
      <c r="B187" s="12" t="s">
        <v>122</v>
      </c>
      <c r="C187" s="8" t="s">
        <v>42</v>
      </c>
      <c r="D187" s="14">
        <f>'[31]скроневої кістки в 2х проекц. '!$H$99</f>
        <v>214</v>
      </c>
      <c r="E187" s="24"/>
      <c r="F187" s="15">
        <f t="shared" si="16"/>
        <v>214</v>
      </c>
    </row>
    <row r="188" spans="1:6" s="1" customFormat="1" ht="25.5" customHeight="1" x14ac:dyDescent="0.3">
      <c r="A188" s="17">
        <v>7</v>
      </c>
      <c r="B188" s="12" t="s">
        <v>123</v>
      </c>
      <c r="C188" s="8" t="s">
        <v>42</v>
      </c>
      <c r="D188" s="14">
        <f>'[31]кісток носа в 2х проекціях '!$H$99</f>
        <v>276</v>
      </c>
      <c r="E188" s="24"/>
      <c r="F188" s="15">
        <f t="shared" si="16"/>
        <v>276</v>
      </c>
    </row>
    <row r="189" spans="1:6" s="1" customFormat="1" ht="26.25" customHeight="1" x14ac:dyDescent="0.3">
      <c r="A189" s="17">
        <v>8</v>
      </c>
      <c r="B189" s="12" t="s">
        <v>124</v>
      </c>
      <c r="C189" s="8" t="s">
        <v>42</v>
      </c>
      <c r="D189" s="14">
        <f>'[31]ниж.щелепи в 2х проекціях'!$H$99</f>
        <v>276</v>
      </c>
      <c r="E189" s="24"/>
      <c r="F189" s="15">
        <f t="shared" si="16"/>
        <v>276</v>
      </c>
    </row>
    <row r="190" spans="1:6" s="1" customFormat="1" ht="21" customHeight="1" x14ac:dyDescent="0.3">
      <c r="A190" s="17">
        <v>9</v>
      </c>
      <c r="B190" s="12" t="s">
        <v>125</v>
      </c>
      <c r="C190" s="8" t="s">
        <v>42</v>
      </c>
      <c r="D190" s="14">
        <f>'[31]черепа в 2х проекціях '!$H$100</f>
        <v>276</v>
      </c>
      <c r="E190" s="24"/>
      <c r="F190" s="15">
        <f t="shared" si="16"/>
        <v>276</v>
      </c>
    </row>
    <row r="191" spans="1:6" s="1" customFormat="1" ht="27" customHeight="1" x14ac:dyDescent="0.3">
      <c r="A191" s="17">
        <v>10</v>
      </c>
      <c r="B191" s="12" t="s">
        <v>126</v>
      </c>
      <c r="C191" s="8" t="s">
        <v>42</v>
      </c>
      <c r="D191" s="14">
        <f>'[31]суглоба в 2х проекціях'!$H$99</f>
        <v>234</v>
      </c>
      <c r="E191" s="24"/>
      <c r="F191" s="15">
        <f t="shared" si="16"/>
        <v>234</v>
      </c>
    </row>
    <row r="192" spans="1:6" s="1" customFormat="1" ht="18" customHeight="1" x14ac:dyDescent="0.3">
      <c r="A192" s="17">
        <v>11</v>
      </c>
      <c r="B192" s="12" t="s">
        <v>127</v>
      </c>
      <c r="C192" s="8" t="s">
        <v>42</v>
      </c>
      <c r="D192" s="14">
        <f>'[31]попер-кресц в 2х проекціях'!$H$99</f>
        <v>276</v>
      </c>
      <c r="E192" s="24"/>
      <c r="F192" s="15">
        <f t="shared" si="16"/>
        <v>276</v>
      </c>
    </row>
    <row r="193" spans="1:6" s="1" customFormat="1" ht="37.5" x14ac:dyDescent="0.3">
      <c r="A193" s="17">
        <v>12</v>
      </c>
      <c r="B193" s="12" t="s">
        <v>128</v>
      </c>
      <c r="C193" s="8" t="s">
        <v>42</v>
      </c>
      <c r="D193" s="14">
        <f>'[31]шийного від з функц.досл.'!$H$99</f>
        <v>251</v>
      </c>
      <c r="E193" s="24"/>
      <c r="F193" s="15">
        <f t="shared" si="16"/>
        <v>251</v>
      </c>
    </row>
    <row r="194" spans="1:6" s="1" customFormat="1" ht="24.75" customHeight="1" x14ac:dyDescent="0.3">
      <c r="A194" s="17">
        <v>13</v>
      </c>
      <c r="B194" s="12" t="s">
        <v>129</v>
      </c>
      <c r="C194" s="8" t="s">
        <v>42</v>
      </c>
      <c r="D194" s="14">
        <f>'[31]шийного від в 2х проекціях'!$H$99</f>
        <v>233</v>
      </c>
      <c r="E194" s="24"/>
      <c r="F194" s="15">
        <f t="shared" si="16"/>
        <v>233</v>
      </c>
    </row>
    <row r="195" spans="1:6" s="1" customFormat="1" ht="18.75" x14ac:dyDescent="0.3">
      <c r="A195" s="17"/>
      <c r="B195" s="12"/>
      <c r="C195" s="8"/>
      <c r="D195" s="14"/>
      <c r="E195" s="24"/>
      <c r="F195" s="24"/>
    </row>
    <row r="196" spans="1:6" s="1" customFormat="1" ht="18.75" x14ac:dyDescent="0.3">
      <c r="A196" s="17"/>
      <c r="B196" s="47" t="s">
        <v>184</v>
      </c>
      <c r="C196" s="48"/>
      <c r="D196" s="48"/>
      <c r="E196" s="48"/>
      <c r="F196" s="49"/>
    </row>
    <row r="197" spans="1:6" s="1" customFormat="1" ht="24.75" customHeight="1" x14ac:dyDescent="0.3">
      <c r="A197" s="17">
        <v>1</v>
      </c>
      <c r="B197" s="12" t="s">
        <v>172</v>
      </c>
      <c r="C197" s="8" t="s">
        <v>42</v>
      </c>
      <c r="D197" s="14">
        <f>'[32]пробний рентген'!$H$58</f>
        <v>42</v>
      </c>
      <c r="E197" s="24"/>
      <c r="F197" s="15">
        <f t="shared" ref="F197" si="17">D197+E197</f>
        <v>42</v>
      </c>
    </row>
    <row r="198" spans="1:6" s="1" customFormat="1" ht="18.75" x14ac:dyDescent="0.3">
      <c r="A198" s="17"/>
      <c r="B198" s="12"/>
      <c r="C198" s="8"/>
      <c r="D198" s="14"/>
      <c r="E198" s="24"/>
      <c r="F198" s="24"/>
    </row>
    <row r="199" spans="1:6" s="1" customFormat="1" ht="42.75" customHeight="1" x14ac:dyDescent="0.3">
      <c r="A199" s="17"/>
      <c r="B199" s="63" t="s">
        <v>80</v>
      </c>
      <c r="C199" s="63"/>
      <c r="D199" s="63"/>
      <c r="E199" s="63"/>
      <c r="F199" s="63"/>
    </row>
    <row r="200" spans="1:6" s="1" customFormat="1" ht="18.75" x14ac:dyDescent="0.3">
      <c r="A200" s="17">
        <v>1</v>
      </c>
      <c r="B200" s="12" t="s">
        <v>55</v>
      </c>
      <c r="C200" s="8" t="s">
        <v>81</v>
      </c>
      <c r="D200" s="14">
        <f>'[33]ступня та гомілка'!$H$58</f>
        <v>51</v>
      </c>
      <c r="E200" s="14">
        <f>D200*20%</f>
        <v>10.200000000000001</v>
      </c>
      <c r="F200" s="14">
        <f>D200+E200</f>
        <v>61.2</v>
      </c>
    </row>
    <row r="201" spans="1:6" s="1" customFormat="1" ht="56.25" x14ac:dyDescent="0.3">
      <c r="A201" s="17">
        <v>2</v>
      </c>
      <c r="B201" s="12" t="s">
        <v>56</v>
      </c>
      <c r="C201" s="8" t="s">
        <v>81</v>
      </c>
      <c r="D201" s="14">
        <f>'[33]гомілково-ступневий суглоб'!$H$57</f>
        <v>51</v>
      </c>
      <c r="E201" s="14">
        <f t="shared" ref="E201:E225" si="18">D201*20%</f>
        <v>10.200000000000001</v>
      </c>
      <c r="F201" s="14">
        <f t="shared" ref="F201:F229" si="19">D201+E201</f>
        <v>61.2</v>
      </c>
    </row>
    <row r="202" spans="1:6" s="1" customFormat="1" ht="36.75" customHeight="1" x14ac:dyDescent="0.3">
      <c r="A202" s="17">
        <v>3</v>
      </c>
      <c r="B202" s="12" t="s">
        <v>57</v>
      </c>
      <c r="C202" s="8" t="s">
        <v>81</v>
      </c>
      <c r="D202" s="14">
        <f>[33]коліно!$H$58</f>
        <v>51</v>
      </c>
      <c r="E202" s="14">
        <f t="shared" si="18"/>
        <v>10.200000000000001</v>
      </c>
      <c r="F202" s="14">
        <f t="shared" si="19"/>
        <v>61.2</v>
      </c>
    </row>
    <row r="203" spans="1:6" s="1" customFormat="1" ht="56.25" x14ac:dyDescent="0.3">
      <c r="A203" s="17">
        <v>4</v>
      </c>
      <c r="B203" s="12" t="s">
        <v>58</v>
      </c>
      <c r="C203" s="8" t="s">
        <v>81</v>
      </c>
      <c r="D203" s="14">
        <f>'[33]тазостегневий суглоб'!$H$58</f>
        <v>53</v>
      </c>
      <c r="E203" s="14">
        <f t="shared" si="18"/>
        <v>10.600000000000001</v>
      </c>
      <c r="F203" s="14">
        <f t="shared" si="19"/>
        <v>63.6</v>
      </c>
    </row>
    <row r="204" spans="1:6" s="1" customFormat="1" ht="56.25" x14ac:dyDescent="0.3">
      <c r="A204" s="17">
        <v>5</v>
      </c>
      <c r="B204" s="12" t="s">
        <v>59</v>
      </c>
      <c r="C204" s="8" t="s">
        <v>81</v>
      </c>
      <c r="D204" s="14">
        <f>'[33]нога+поперек'!$H$57</f>
        <v>107</v>
      </c>
      <c r="E204" s="14">
        <f t="shared" si="18"/>
        <v>21.400000000000002</v>
      </c>
      <c r="F204" s="14">
        <f t="shared" si="19"/>
        <v>128.4</v>
      </c>
    </row>
    <row r="205" spans="1:6" s="1" customFormat="1" ht="18.75" x14ac:dyDescent="0.3">
      <c r="A205" s="17">
        <v>6</v>
      </c>
      <c r="B205" s="12" t="s">
        <v>60</v>
      </c>
      <c r="C205" s="8" t="s">
        <v>81</v>
      </c>
      <c r="D205" s="14">
        <f>[33]нога!$H$59</f>
        <v>70</v>
      </c>
      <c r="E205" s="14">
        <f t="shared" si="18"/>
        <v>14</v>
      </c>
      <c r="F205" s="14">
        <f t="shared" si="19"/>
        <v>84</v>
      </c>
    </row>
    <row r="206" spans="1:6" s="1" customFormat="1" ht="56.25" x14ac:dyDescent="0.3">
      <c r="A206" s="17">
        <v>7</v>
      </c>
      <c r="B206" s="12" t="s">
        <v>61</v>
      </c>
      <c r="C206" s="8" t="s">
        <v>81</v>
      </c>
      <c r="D206" s="14">
        <f>'[33]масаж хребта'!$H$57</f>
        <v>105</v>
      </c>
      <c r="E206" s="14">
        <f t="shared" si="18"/>
        <v>21</v>
      </c>
      <c r="F206" s="14">
        <f t="shared" si="19"/>
        <v>126</v>
      </c>
    </row>
    <row r="207" spans="1:6" s="1" customFormat="1" ht="16.5" customHeight="1" x14ac:dyDescent="0.3">
      <c r="A207" s="17">
        <v>8</v>
      </c>
      <c r="B207" s="12" t="s">
        <v>62</v>
      </c>
      <c r="C207" s="8" t="s">
        <v>81</v>
      </c>
      <c r="D207" s="14">
        <f>'[33]сегмен.мас.шийно-грудного відд.'!$H$57</f>
        <v>121</v>
      </c>
      <c r="E207" s="14">
        <f t="shared" si="18"/>
        <v>24.200000000000003</v>
      </c>
      <c r="F207" s="14">
        <f t="shared" si="19"/>
        <v>145.19999999999999</v>
      </c>
    </row>
    <row r="208" spans="1:6" s="1" customFormat="1" ht="75" x14ac:dyDescent="0.3">
      <c r="A208" s="17">
        <v>9</v>
      </c>
      <c r="B208" s="12" t="s">
        <v>63</v>
      </c>
      <c r="C208" s="8" t="s">
        <v>81</v>
      </c>
      <c r="D208" s="14">
        <f>'[33]шийно-грудний відділ'!$H$57</f>
        <v>86</v>
      </c>
      <c r="E208" s="14">
        <f t="shared" si="18"/>
        <v>17.2</v>
      </c>
      <c r="F208" s="14">
        <f t="shared" si="19"/>
        <v>103.2</v>
      </c>
    </row>
    <row r="209" spans="1:6" s="1" customFormat="1" ht="56.25" x14ac:dyDescent="0.3">
      <c r="A209" s="17">
        <v>10</v>
      </c>
      <c r="B209" s="12" t="s">
        <v>64</v>
      </c>
      <c r="C209" s="8" t="s">
        <v>81</v>
      </c>
      <c r="D209" s="14">
        <f>'[33]спина+поперек'!$H$57</f>
        <v>89</v>
      </c>
      <c r="E209" s="14">
        <f t="shared" si="18"/>
        <v>17.8</v>
      </c>
      <c r="F209" s="14">
        <f t="shared" si="19"/>
        <v>106.8</v>
      </c>
    </row>
    <row r="210" spans="1:6" s="1" customFormat="1" ht="18.75" x14ac:dyDescent="0.3">
      <c r="A210" s="17">
        <v>11</v>
      </c>
      <c r="B210" s="12" t="s">
        <v>65</v>
      </c>
      <c r="C210" s="8" t="s">
        <v>81</v>
      </c>
      <c r="D210" s="14">
        <f>'[33]сегмен.попереково-крижова діл'!$H$57</f>
        <v>72</v>
      </c>
      <c r="E210" s="14">
        <f t="shared" si="18"/>
        <v>14.4</v>
      </c>
      <c r="F210" s="14">
        <f t="shared" si="19"/>
        <v>86.4</v>
      </c>
    </row>
    <row r="211" spans="1:6" s="1" customFormat="1" ht="42" customHeight="1" x14ac:dyDescent="0.3">
      <c r="A211" s="17">
        <v>12</v>
      </c>
      <c r="B211" s="12" t="s">
        <v>66</v>
      </c>
      <c r="C211" s="8" t="s">
        <v>81</v>
      </c>
      <c r="D211" s="14">
        <f>'[33]попереково-крижової діл.'!$H$57</f>
        <v>55</v>
      </c>
      <c r="E211" s="14">
        <f t="shared" si="18"/>
        <v>11</v>
      </c>
      <c r="F211" s="14">
        <f t="shared" si="19"/>
        <v>66</v>
      </c>
    </row>
    <row r="212" spans="1:6" s="1" customFormat="1" ht="37.5" x14ac:dyDescent="0.3">
      <c r="A212" s="17">
        <v>13</v>
      </c>
      <c r="B212" s="12" t="s">
        <v>67</v>
      </c>
      <c r="C212" s="8" t="s">
        <v>81</v>
      </c>
      <c r="D212" s="14">
        <f>'[33]м’язи черевної порожнини'!$H$57</f>
        <v>55</v>
      </c>
      <c r="E212" s="14">
        <f t="shared" si="18"/>
        <v>11</v>
      </c>
      <c r="F212" s="14">
        <f t="shared" si="19"/>
        <v>66</v>
      </c>
    </row>
    <row r="213" spans="1:6" s="1" customFormat="1" ht="35.25" customHeight="1" x14ac:dyDescent="0.3">
      <c r="A213" s="17">
        <v>14</v>
      </c>
      <c r="B213" s="12" t="s">
        <v>68</v>
      </c>
      <c r="C213" s="8" t="s">
        <v>81</v>
      </c>
      <c r="D213" s="14">
        <f>[33]спина!$H$57</f>
        <v>72</v>
      </c>
      <c r="E213" s="14">
        <f t="shared" si="18"/>
        <v>14.4</v>
      </c>
      <c r="F213" s="14">
        <f t="shared" si="19"/>
        <v>86.4</v>
      </c>
    </row>
    <row r="214" spans="1:6" s="1" customFormat="1" ht="77.25" customHeight="1" x14ac:dyDescent="0.3">
      <c r="A214" s="17">
        <v>15</v>
      </c>
      <c r="B214" s="12" t="s">
        <v>69</v>
      </c>
      <c r="C214" s="8" t="s">
        <v>81</v>
      </c>
      <c r="D214" s="14">
        <f>'[33]грудна клітини'!$H$57</f>
        <v>103</v>
      </c>
      <c r="E214" s="14">
        <f t="shared" si="18"/>
        <v>20.6</v>
      </c>
      <c r="F214" s="14">
        <f t="shared" si="19"/>
        <v>123.6</v>
      </c>
    </row>
    <row r="215" spans="1:6" s="1" customFormat="1" ht="18.75" x14ac:dyDescent="0.3">
      <c r="A215" s="17">
        <v>16</v>
      </c>
      <c r="B215" s="12" t="s">
        <v>70</v>
      </c>
      <c r="C215" s="8" t="s">
        <v>81</v>
      </c>
      <c r="D215" s="14">
        <f>'[33]кисті та передпліччя'!$H$57</f>
        <v>49</v>
      </c>
      <c r="E215" s="14">
        <f t="shared" si="18"/>
        <v>9.8000000000000007</v>
      </c>
      <c r="F215" s="14">
        <f t="shared" si="19"/>
        <v>58.8</v>
      </c>
    </row>
    <row r="216" spans="1:6" s="1" customFormat="1" ht="56.25" x14ac:dyDescent="0.3">
      <c r="A216" s="17">
        <v>17</v>
      </c>
      <c r="B216" s="12" t="s">
        <v>71</v>
      </c>
      <c r="C216" s="8" t="s">
        <v>81</v>
      </c>
      <c r="D216" s="14">
        <f>'[33]променево-зап’ястний суглоб'!$H$59</f>
        <v>49</v>
      </c>
      <c r="E216" s="14">
        <f t="shared" si="18"/>
        <v>9.8000000000000007</v>
      </c>
      <c r="F216" s="14">
        <f t="shared" si="19"/>
        <v>58.8</v>
      </c>
    </row>
    <row r="217" spans="1:6" s="1" customFormat="1" ht="56.25" x14ac:dyDescent="0.3">
      <c r="A217" s="17">
        <v>18</v>
      </c>
      <c r="B217" s="12" t="s">
        <v>72</v>
      </c>
      <c r="C217" s="8" t="s">
        <v>81</v>
      </c>
      <c r="D217" s="14">
        <f>'[33]ліктьовий суглоб'!$H$59</f>
        <v>49</v>
      </c>
      <c r="E217" s="14">
        <f t="shared" si="18"/>
        <v>9.8000000000000007</v>
      </c>
      <c r="F217" s="14">
        <f t="shared" si="19"/>
        <v>58.8</v>
      </c>
    </row>
    <row r="218" spans="1:6" s="1" customFormat="1" ht="56.25" x14ac:dyDescent="0.3">
      <c r="A218" s="17">
        <v>19</v>
      </c>
      <c r="B218" s="12" t="s">
        <v>73</v>
      </c>
      <c r="C218" s="8" t="s">
        <v>81</v>
      </c>
      <c r="D218" s="14">
        <f>'[33]плечовий суглоб'!$H$59</f>
        <v>68</v>
      </c>
      <c r="E218" s="14">
        <f t="shared" si="18"/>
        <v>13.600000000000001</v>
      </c>
      <c r="F218" s="14">
        <f t="shared" si="19"/>
        <v>81.599999999999994</v>
      </c>
    </row>
    <row r="219" spans="1:6" s="1" customFormat="1" ht="18.75" x14ac:dyDescent="0.3">
      <c r="A219" s="17">
        <v>20</v>
      </c>
      <c r="B219" s="12" t="s">
        <v>74</v>
      </c>
      <c r="C219" s="8" t="s">
        <v>81</v>
      </c>
      <c r="D219" s="14">
        <f>[33]рука!$H$65</f>
        <v>65</v>
      </c>
      <c r="E219" s="14">
        <f t="shared" si="18"/>
        <v>13</v>
      </c>
      <c r="F219" s="14">
        <f t="shared" si="19"/>
        <v>78</v>
      </c>
    </row>
    <row r="220" spans="1:6" s="1" customFormat="1" ht="37.5" x14ac:dyDescent="0.3">
      <c r="A220" s="17">
        <v>21</v>
      </c>
      <c r="B220" s="12" t="s">
        <v>75</v>
      </c>
      <c r="C220" s="8" t="s">
        <v>81</v>
      </c>
      <c r="D220" s="14">
        <f>'[33]рука +лопатка'!$H$59</f>
        <v>83</v>
      </c>
      <c r="E220" s="14">
        <f t="shared" si="18"/>
        <v>16.600000000000001</v>
      </c>
      <c r="F220" s="14">
        <f t="shared" si="19"/>
        <v>99.6</v>
      </c>
    </row>
    <row r="221" spans="1:6" s="1" customFormat="1" ht="56.25" x14ac:dyDescent="0.3">
      <c r="A221" s="17">
        <v>22</v>
      </c>
      <c r="B221" s="12" t="s">
        <v>76</v>
      </c>
      <c r="C221" s="8" t="s">
        <v>81</v>
      </c>
      <c r="D221" s="14">
        <f>[33]комір.зона!$H$58</f>
        <v>57</v>
      </c>
      <c r="E221" s="14">
        <f t="shared" si="18"/>
        <v>11.4</v>
      </c>
      <c r="F221" s="14">
        <f t="shared" si="19"/>
        <v>68.400000000000006</v>
      </c>
    </row>
    <row r="222" spans="1:6" s="1" customFormat="1" ht="18.75" x14ac:dyDescent="0.3">
      <c r="A222" s="17">
        <v>23</v>
      </c>
      <c r="B222" s="12" t="s">
        <v>77</v>
      </c>
      <c r="C222" s="8" t="s">
        <v>81</v>
      </c>
      <c r="D222" s="14">
        <f>[33]шиї!$H$60</f>
        <v>51</v>
      </c>
      <c r="E222" s="14">
        <f t="shared" si="18"/>
        <v>10.200000000000001</v>
      </c>
      <c r="F222" s="14">
        <f t="shared" si="19"/>
        <v>61.2</v>
      </c>
    </row>
    <row r="223" spans="1:6" s="1" customFormat="1" ht="44.25" customHeight="1" x14ac:dyDescent="0.3">
      <c r="A223" s="17">
        <v>24</v>
      </c>
      <c r="B223" s="12" t="s">
        <v>78</v>
      </c>
      <c r="C223" s="8" t="s">
        <v>81</v>
      </c>
      <c r="D223" s="14">
        <f>'[33]обличчя (масаж з маслом)'!$H$58</f>
        <v>44</v>
      </c>
      <c r="E223" s="14">
        <f t="shared" si="18"/>
        <v>8.8000000000000007</v>
      </c>
      <c r="F223" s="14">
        <f t="shared" si="19"/>
        <v>52.8</v>
      </c>
    </row>
    <row r="224" spans="1:6" s="1" customFormat="1" ht="37.5" x14ac:dyDescent="0.3">
      <c r="A224" s="17">
        <v>25</v>
      </c>
      <c r="B224" s="12" t="s">
        <v>79</v>
      </c>
      <c r="C224" s="8" t="s">
        <v>81</v>
      </c>
      <c r="D224" s="14">
        <f>[33]голова!$H$49</f>
        <v>38</v>
      </c>
      <c r="E224" s="14">
        <f t="shared" si="18"/>
        <v>7.6000000000000005</v>
      </c>
      <c r="F224" s="14">
        <f t="shared" si="19"/>
        <v>45.6</v>
      </c>
    </row>
    <row r="225" spans="1:19" s="1" customFormat="1" ht="18.75" x14ac:dyDescent="0.3">
      <c r="A225" s="17">
        <v>26</v>
      </c>
      <c r="B225" s="12" t="s">
        <v>54</v>
      </c>
      <c r="C225" s="8" t="s">
        <v>81</v>
      </c>
      <c r="D225" s="14">
        <f>'[34]індив.заняття з ЛФК'!$H$33</f>
        <v>103</v>
      </c>
      <c r="E225" s="14">
        <f t="shared" si="18"/>
        <v>20.6</v>
      </c>
      <c r="F225" s="14">
        <f t="shared" si="19"/>
        <v>123.6</v>
      </c>
    </row>
    <row r="226" spans="1:19" s="1" customFormat="1" ht="25.5" customHeight="1" x14ac:dyDescent="0.3">
      <c r="A226" s="17"/>
      <c r="B226" s="59" t="s">
        <v>222</v>
      </c>
      <c r="C226" s="59"/>
      <c r="D226" s="59"/>
      <c r="E226" s="59"/>
      <c r="F226" s="59"/>
    </row>
    <row r="227" spans="1:19" s="1" customFormat="1" ht="25.5" customHeight="1" x14ac:dyDescent="0.3">
      <c r="A227" s="17"/>
      <c r="B227" s="50" t="s">
        <v>185</v>
      </c>
      <c r="C227" s="51"/>
      <c r="D227" s="51"/>
      <c r="E227" s="51"/>
      <c r="F227" s="52"/>
    </row>
    <row r="228" spans="1:19" s="1" customFormat="1" ht="56.25" x14ac:dyDescent="0.3">
      <c r="A228" s="17">
        <v>1</v>
      </c>
      <c r="B228" s="28" t="s">
        <v>186</v>
      </c>
      <c r="C228" s="29" t="s">
        <v>42</v>
      </c>
      <c r="D228" s="14">
        <f>'[35]печ+ жовч+проток+підшл++селезін'!$H$61</f>
        <v>441</v>
      </c>
      <c r="E228" s="14"/>
      <c r="F228" s="14">
        <f t="shared" si="19"/>
        <v>441</v>
      </c>
    </row>
    <row r="229" spans="1:19" s="1" customFormat="1" ht="37.5" x14ac:dyDescent="0.3">
      <c r="A229" s="17">
        <v>2</v>
      </c>
      <c r="B229" s="28" t="s">
        <v>187</v>
      </c>
      <c r="C229" s="29" t="s">
        <v>42</v>
      </c>
      <c r="D229" s="14">
        <f>'[35]печін+жовч міх+жовч проток'!$H$61</f>
        <v>181</v>
      </c>
      <c r="E229" s="14"/>
      <c r="F229" s="14">
        <f t="shared" si="19"/>
        <v>181</v>
      </c>
    </row>
    <row r="230" spans="1:19" s="1" customFormat="1" ht="18.75" x14ac:dyDescent="0.3">
      <c r="A230" s="17">
        <v>3</v>
      </c>
      <c r="B230" s="28" t="s">
        <v>188</v>
      </c>
      <c r="C230" s="29" t="s">
        <v>42</v>
      </c>
      <c r="D230" s="14">
        <f>'[35]узд печінки'!$H$61</f>
        <v>181</v>
      </c>
      <c r="E230" s="14"/>
      <c r="F230" s="14">
        <f t="shared" ref="F230:F231" si="20">D230+E230</f>
        <v>181</v>
      </c>
    </row>
    <row r="231" spans="1:19" ht="37.5" x14ac:dyDescent="0.3">
      <c r="A231" s="17">
        <v>4</v>
      </c>
      <c r="B231" s="28" t="s">
        <v>189</v>
      </c>
      <c r="C231" s="29" t="s">
        <v>42</v>
      </c>
      <c r="D231" s="14">
        <f>'[35]жовч міх+жовч протк'!$H$61</f>
        <v>131</v>
      </c>
      <c r="E231" s="14"/>
      <c r="F231" s="14">
        <f t="shared" si="20"/>
        <v>131</v>
      </c>
      <c r="Q231" s="1"/>
      <c r="R231" s="1"/>
      <c r="S231" s="1"/>
    </row>
    <row r="232" spans="1:19" ht="18.75" x14ac:dyDescent="0.3">
      <c r="A232" s="17">
        <v>5</v>
      </c>
      <c r="B232" s="28" t="s">
        <v>190</v>
      </c>
      <c r="C232" s="29" t="s">
        <v>42</v>
      </c>
      <c r="D232" s="14">
        <f>'[35]підшл залоза'!$H$61</f>
        <v>181</v>
      </c>
      <c r="E232" s="14"/>
      <c r="F232" s="14">
        <f t="shared" ref="F232:F255" si="21">D232+E232</f>
        <v>181</v>
      </c>
      <c r="Q232" s="1"/>
      <c r="R232" s="1"/>
      <c r="S232" s="1"/>
    </row>
    <row r="233" spans="1:19" ht="37.5" x14ac:dyDescent="0.3">
      <c r="A233" s="17">
        <v>6</v>
      </c>
      <c r="B233" s="28" t="s">
        <v>191</v>
      </c>
      <c r="C233" s="29" t="s">
        <v>42</v>
      </c>
      <c r="D233" s="14">
        <f>'[35]селез+судин порт системи'!$H$61</f>
        <v>181</v>
      </c>
      <c r="E233" s="14"/>
      <c r="F233" s="14">
        <f t="shared" si="21"/>
        <v>181</v>
      </c>
      <c r="Q233" s="1"/>
      <c r="R233" s="1"/>
      <c r="S233" s="1"/>
    </row>
    <row r="234" spans="1:19" ht="18.75" x14ac:dyDescent="0.3">
      <c r="A234" s="17"/>
      <c r="B234" s="50" t="s">
        <v>192</v>
      </c>
      <c r="C234" s="51" t="s">
        <v>42</v>
      </c>
      <c r="D234" s="51"/>
      <c r="E234" s="51"/>
      <c r="F234" s="52"/>
      <c r="Q234" s="1"/>
      <c r="R234" s="1"/>
      <c r="S234" s="1"/>
    </row>
    <row r="235" spans="1:19" ht="67.5" customHeight="1" x14ac:dyDescent="0.3">
      <c r="A235" s="17">
        <v>7</v>
      </c>
      <c r="B235" s="28" t="s">
        <v>193</v>
      </c>
      <c r="C235" s="29" t="s">
        <v>42</v>
      </c>
      <c r="D235" s="14">
        <f>'[35]нирки+надн зал+сеч міх'!$H$61</f>
        <v>441</v>
      </c>
      <c r="E235" s="14"/>
      <c r="F235" s="14">
        <f t="shared" si="21"/>
        <v>441</v>
      </c>
      <c r="Q235" s="1"/>
      <c r="R235" s="1"/>
      <c r="S235" s="1"/>
    </row>
    <row r="236" spans="1:19" ht="31.5" customHeight="1" x14ac:dyDescent="0.3">
      <c r="A236" s="17">
        <v>8</v>
      </c>
      <c r="B236" s="28" t="s">
        <v>194</v>
      </c>
      <c r="C236" s="29" t="s">
        <v>42</v>
      </c>
      <c r="D236" s="14">
        <f>'[35]нирки+наднирк залози'!$H$61</f>
        <v>181</v>
      </c>
      <c r="E236" s="14"/>
      <c r="F236" s="14">
        <f t="shared" si="21"/>
        <v>181</v>
      </c>
      <c r="Q236" s="1"/>
      <c r="R236" s="1"/>
      <c r="S236" s="1"/>
    </row>
    <row r="237" spans="1:19" ht="37.5" x14ac:dyDescent="0.3">
      <c r="A237" s="17">
        <v>9</v>
      </c>
      <c r="B237" s="28" t="s">
        <v>195</v>
      </c>
      <c r="C237" s="29" t="s">
        <v>42</v>
      </c>
      <c r="D237" s="14">
        <f>'[35]сеч міх з визнач залиш сечі'!$H$61</f>
        <v>131</v>
      </c>
      <c r="E237" s="14"/>
      <c r="F237" s="14">
        <f t="shared" si="21"/>
        <v>131</v>
      </c>
      <c r="Q237" s="1"/>
      <c r="R237" s="1"/>
      <c r="S237" s="1"/>
    </row>
    <row r="238" spans="1:19" ht="18.75" x14ac:dyDescent="0.3">
      <c r="A238" s="17">
        <v>10</v>
      </c>
      <c r="B238" s="28" t="s">
        <v>196</v>
      </c>
      <c r="C238" s="29" t="s">
        <v>42</v>
      </c>
      <c r="D238" s="14">
        <f>'[35]передміх залоза'!$H$61</f>
        <v>131</v>
      </c>
      <c r="E238" s="14"/>
      <c r="F238" s="14">
        <f t="shared" si="21"/>
        <v>131</v>
      </c>
      <c r="Q238" s="1"/>
      <c r="R238" s="1"/>
      <c r="S238" s="1"/>
    </row>
    <row r="239" spans="1:19" ht="18.75" x14ac:dyDescent="0.3">
      <c r="A239" s="17">
        <v>11</v>
      </c>
      <c r="B239" s="28" t="s">
        <v>197</v>
      </c>
      <c r="C239" s="29" t="s">
        <v>42</v>
      </c>
      <c r="D239" s="14">
        <f>[35]яєчків!$H$61</f>
        <v>131</v>
      </c>
      <c r="E239" s="14"/>
      <c r="F239" s="14">
        <f t="shared" si="21"/>
        <v>131</v>
      </c>
      <c r="Q239" s="1"/>
      <c r="R239" s="1"/>
      <c r="S239" s="1"/>
    </row>
    <row r="240" spans="1:19" ht="18.75" x14ac:dyDescent="0.3">
      <c r="A240" s="17"/>
      <c r="B240" s="50" t="s">
        <v>198</v>
      </c>
      <c r="C240" s="51" t="s">
        <v>42</v>
      </c>
      <c r="D240" s="51"/>
      <c r="E240" s="51"/>
      <c r="F240" s="52"/>
      <c r="Q240" s="1"/>
      <c r="R240" s="1"/>
      <c r="S240" s="1"/>
    </row>
    <row r="241" spans="1:19" ht="56.25" x14ac:dyDescent="0.3">
      <c r="A241" s="17">
        <v>12</v>
      </c>
      <c r="B241" s="28" t="s">
        <v>199</v>
      </c>
      <c r="C241" s="29" t="s">
        <v>42</v>
      </c>
      <c r="D241" s="14">
        <f>'[35]жінки нирки+надн+сеч міх+матка'!$H$61</f>
        <v>490</v>
      </c>
      <c r="E241" s="14"/>
      <c r="F241" s="14">
        <f t="shared" si="21"/>
        <v>490</v>
      </c>
      <c r="Q241" s="1"/>
      <c r="R241" s="1"/>
      <c r="S241" s="1"/>
    </row>
    <row r="242" spans="1:19" ht="37.5" x14ac:dyDescent="0.3">
      <c r="A242" s="17">
        <v>13</v>
      </c>
      <c r="B242" s="28" t="s">
        <v>200</v>
      </c>
      <c r="C242" s="29" t="s">
        <v>42</v>
      </c>
      <c r="D242" s="14">
        <f>'[35]матка+яєчники'!$H$61</f>
        <v>286</v>
      </c>
      <c r="E242" s="14"/>
      <c r="F242" s="14">
        <f t="shared" si="21"/>
        <v>286</v>
      </c>
      <c r="Q242" s="1"/>
      <c r="R242" s="1"/>
      <c r="S242" s="1"/>
    </row>
    <row r="243" spans="1:19" ht="37.5" x14ac:dyDescent="0.3">
      <c r="A243" s="17">
        <v>14</v>
      </c>
      <c r="B243" s="28" t="s">
        <v>201</v>
      </c>
      <c r="C243" s="29" t="s">
        <v>42</v>
      </c>
      <c r="D243" s="14">
        <f>'[35]перитан обстеж плода'!$H$61</f>
        <v>490</v>
      </c>
      <c r="E243" s="14"/>
      <c r="F243" s="14">
        <f t="shared" si="21"/>
        <v>490</v>
      </c>
      <c r="Q243" s="1"/>
      <c r="R243" s="1"/>
      <c r="S243" s="1"/>
    </row>
    <row r="244" spans="1:19" ht="18.75" x14ac:dyDescent="0.3">
      <c r="A244" s="17"/>
      <c r="B244" s="50" t="s">
        <v>202</v>
      </c>
      <c r="C244" s="51" t="s">
        <v>42</v>
      </c>
      <c r="D244" s="51"/>
      <c r="E244" s="51"/>
      <c r="F244" s="52"/>
      <c r="Q244" s="1"/>
      <c r="R244" s="1"/>
      <c r="S244" s="1"/>
    </row>
    <row r="245" spans="1:19" ht="30" customHeight="1" x14ac:dyDescent="0.3">
      <c r="A245" s="17">
        <v>15</v>
      </c>
      <c r="B245" s="28" t="s">
        <v>203</v>
      </c>
      <c r="C245" s="29" t="s">
        <v>42</v>
      </c>
      <c r="D245" s="14">
        <f>'[35]інтраваг стат орга'!$H$64</f>
        <v>289</v>
      </c>
      <c r="E245" s="14"/>
      <c r="F245" s="14">
        <f t="shared" si="21"/>
        <v>289</v>
      </c>
      <c r="Q245" s="1"/>
      <c r="R245" s="1"/>
      <c r="S245" s="1"/>
    </row>
    <row r="246" spans="1:19" ht="18.75" x14ac:dyDescent="0.3">
      <c r="A246" s="17"/>
      <c r="B246" s="50" t="s">
        <v>204</v>
      </c>
      <c r="C246" s="51" t="s">
        <v>42</v>
      </c>
      <c r="D246" s="51"/>
      <c r="E246" s="51"/>
      <c r="F246" s="52"/>
      <c r="Q246" s="1"/>
      <c r="R246" s="1"/>
      <c r="S246" s="1"/>
    </row>
    <row r="247" spans="1:19" ht="18.75" x14ac:dyDescent="0.3">
      <c r="A247" s="17">
        <v>16</v>
      </c>
      <c r="B247" s="28" t="s">
        <v>205</v>
      </c>
      <c r="C247" s="29" t="s">
        <v>42</v>
      </c>
      <c r="D247" s="14">
        <f>'[35]щитопод залоза'!$H$61</f>
        <v>230</v>
      </c>
      <c r="E247" s="14"/>
      <c r="F247" s="14">
        <f t="shared" si="21"/>
        <v>230</v>
      </c>
      <c r="Q247" s="1"/>
      <c r="R247" s="1"/>
      <c r="S247" s="1"/>
    </row>
    <row r="248" spans="1:19" ht="37.5" x14ac:dyDescent="0.3">
      <c r="A248" s="17">
        <v>17</v>
      </c>
      <c r="B248" s="28" t="s">
        <v>206</v>
      </c>
      <c r="C248" s="29" t="s">
        <v>42</v>
      </c>
      <c r="D248" s="14">
        <f>'[35]молочні залози'!$H$61</f>
        <v>335</v>
      </c>
      <c r="E248" s="14"/>
      <c r="F248" s="14">
        <f t="shared" si="21"/>
        <v>335</v>
      </c>
      <c r="Q248" s="1"/>
      <c r="R248" s="1"/>
      <c r="S248" s="1"/>
    </row>
    <row r="249" spans="1:19" ht="18.75" x14ac:dyDescent="0.3">
      <c r="A249" s="17">
        <v>18</v>
      </c>
      <c r="B249" s="28" t="s">
        <v>207</v>
      </c>
      <c r="C249" s="29" t="s">
        <v>42</v>
      </c>
      <c r="D249" s="14">
        <f>'[35]слинних залоз'!$H$61</f>
        <v>181</v>
      </c>
      <c r="E249" s="14"/>
      <c r="F249" s="14">
        <f t="shared" si="21"/>
        <v>181</v>
      </c>
      <c r="Q249" s="1"/>
      <c r="R249" s="1"/>
      <c r="S249" s="1"/>
    </row>
    <row r="250" spans="1:19" ht="18.75" x14ac:dyDescent="0.3">
      <c r="A250" s="17">
        <v>19</v>
      </c>
      <c r="B250" s="28" t="s">
        <v>208</v>
      </c>
      <c r="C250" s="29" t="s">
        <v>42</v>
      </c>
      <c r="D250" s="14">
        <f>'[35]лімфітич вузли'!$H$61</f>
        <v>181</v>
      </c>
      <c r="E250" s="14"/>
      <c r="F250" s="14">
        <f t="shared" si="21"/>
        <v>181</v>
      </c>
      <c r="Q250" s="1"/>
      <c r="R250" s="1"/>
      <c r="S250" s="1"/>
    </row>
    <row r="251" spans="1:19" ht="18.75" x14ac:dyDescent="0.3">
      <c r="A251" s="17">
        <v>20</v>
      </c>
      <c r="B251" s="28" t="s">
        <v>209</v>
      </c>
      <c r="C251" s="29" t="s">
        <v>42</v>
      </c>
      <c r="D251" s="14">
        <f>'[35]мякі ткані'!$H$61</f>
        <v>181</v>
      </c>
      <c r="E251" s="14"/>
      <c r="F251" s="14">
        <f t="shared" si="21"/>
        <v>181</v>
      </c>
      <c r="Q251" s="1"/>
      <c r="R251" s="1"/>
      <c r="S251" s="1"/>
    </row>
    <row r="252" spans="1:19" ht="18.75" x14ac:dyDescent="0.3">
      <c r="A252" s="17"/>
      <c r="B252" s="50" t="s">
        <v>210</v>
      </c>
      <c r="C252" s="51" t="s">
        <v>42</v>
      </c>
      <c r="D252" s="51"/>
      <c r="E252" s="51"/>
      <c r="F252" s="52"/>
      <c r="Q252" s="1"/>
      <c r="R252" s="1"/>
      <c r="S252" s="1"/>
    </row>
    <row r="253" spans="1:19" ht="18.75" x14ac:dyDescent="0.3">
      <c r="A253" s="17">
        <v>21</v>
      </c>
      <c r="B253" s="28" t="s">
        <v>211</v>
      </c>
      <c r="C253" s="29" t="s">
        <v>42</v>
      </c>
      <c r="D253" s="14">
        <f>'[35]перифери судин'!$H$61</f>
        <v>230</v>
      </c>
      <c r="E253" s="14"/>
      <c r="F253" s="14">
        <f t="shared" si="21"/>
        <v>230</v>
      </c>
      <c r="Q253" s="1"/>
      <c r="R253" s="1"/>
      <c r="S253" s="1"/>
    </row>
    <row r="254" spans="1:19" ht="18.75" x14ac:dyDescent="0.3">
      <c r="A254" s="17">
        <v>22</v>
      </c>
      <c r="B254" s="28" t="s">
        <v>212</v>
      </c>
      <c r="C254" s="29" t="s">
        <v>42</v>
      </c>
      <c r="D254" s="14">
        <f>'[35]доплерога судин в імпул режимі'!$H$61</f>
        <v>441</v>
      </c>
      <c r="E254" s="14"/>
      <c r="F254" s="14">
        <f t="shared" si="21"/>
        <v>441</v>
      </c>
      <c r="Q254" s="1"/>
      <c r="R254" s="1"/>
      <c r="S254" s="1"/>
    </row>
    <row r="255" spans="1:19" ht="36.75" customHeight="1" x14ac:dyDescent="0.3">
      <c r="A255" s="17">
        <v>23</v>
      </c>
      <c r="B255" s="28" t="s">
        <v>213</v>
      </c>
      <c r="C255" s="29" t="s">
        <v>42</v>
      </c>
      <c r="D255" s="14">
        <f>'[35]доплер кольор картування'!$H$61</f>
        <v>490</v>
      </c>
      <c r="E255" s="14"/>
      <c r="F255" s="14">
        <f t="shared" si="21"/>
        <v>490</v>
      </c>
      <c r="Q255" s="1"/>
      <c r="R255" s="1"/>
      <c r="S255" s="1"/>
    </row>
    <row r="256" spans="1:19" ht="18.75" x14ac:dyDescent="0.3">
      <c r="A256" s="17"/>
      <c r="B256" s="50" t="s">
        <v>214</v>
      </c>
      <c r="C256" s="51" t="s">
        <v>42</v>
      </c>
      <c r="D256" s="51"/>
      <c r="E256" s="51"/>
      <c r="F256" s="52"/>
    </row>
    <row r="257" spans="1:6" ht="18.75" x14ac:dyDescent="0.3">
      <c r="A257" s="17">
        <v>24</v>
      </c>
      <c r="B257" s="28" t="s">
        <v>215</v>
      </c>
      <c r="C257" s="29" t="s">
        <v>42</v>
      </c>
      <c r="D257" s="14">
        <f>'[35]плевральної порожнини'!$H$61</f>
        <v>230</v>
      </c>
      <c r="E257" s="14"/>
      <c r="F257" s="14">
        <f>D257</f>
        <v>230</v>
      </c>
    </row>
    <row r="258" spans="1:6" ht="18.75" x14ac:dyDescent="0.3">
      <c r="A258" s="17"/>
      <c r="B258" s="50" t="s">
        <v>216</v>
      </c>
      <c r="C258" s="51" t="s">
        <v>42</v>
      </c>
      <c r="D258" s="51"/>
      <c r="E258" s="51"/>
      <c r="F258" s="52"/>
    </row>
    <row r="259" spans="1:6" ht="37.5" x14ac:dyDescent="0.3">
      <c r="A259" s="17">
        <v>25</v>
      </c>
      <c r="B259" s="28" t="s">
        <v>217</v>
      </c>
      <c r="C259" s="29" t="s">
        <v>42</v>
      </c>
      <c r="D259" s="14">
        <f>'[35]черезшкірна пугкція внутр орган'!$H$61</f>
        <v>490</v>
      </c>
      <c r="E259" s="14"/>
      <c r="F259" s="14">
        <f>D259</f>
        <v>490</v>
      </c>
    </row>
    <row r="260" spans="1:6" ht="56.25" x14ac:dyDescent="0.3">
      <c r="A260" s="17">
        <v>26</v>
      </c>
      <c r="B260" s="28" t="s">
        <v>218</v>
      </c>
      <c r="C260" s="29" t="s">
        <v>42</v>
      </c>
      <c r="D260" s="14">
        <f>'[35]лікув - діаностич пункц орган'!$H$61</f>
        <v>645</v>
      </c>
      <c r="E260" s="14"/>
      <c r="F260" s="14">
        <f>D260</f>
        <v>645</v>
      </c>
    </row>
    <row r="261" spans="1:6" ht="18.75" x14ac:dyDescent="0.3">
      <c r="A261" s="17"/>
      <c r="B261" s="50" t="s">
        <v>219</v>
      </c>
      <c r="C261" s="51" t="s">
        <v>42</v>
      </c>
      <c r="D261" s="51"/>
      <c r="E261" s="51"/>
      <c r="F261" s="52"/>
    </row>
    <row r="262" spans="1:6" ht="18.75" x14ac:dyDescent="0.3">
      <c r="A262" s="17">
        <v>27</v>
      </c>
      <c r="B262" s="28" t="s">
        <v>220</v>
      </c>
      <c r="C262" s="29" t="s">
        <v>42</v>
      </c>
      <c r="D262" s="14">
        <f>[35]ехоофтальмографія!$H$61</f>
        <v>335</v>
      </c>
      <c r="E262" s="14"/>
      <c r="F262" s="14">
        <f>D262</f>
        <v>335</v>
      </c>
    </row>
    <row r="263" spans="1:6" ht="37.5" x14ac:dyDescent="0.3">
      <c r="A263" s="17">
        <v>28</v>
      </c>
      <c r="B263" s="28" t="s">
        <v>221</v>
      </c>
      <c r="C263" s="29" t="s">
        <v>42</v>
      </c>
      <c r="D263" s="14">
        <f>'[35]функц лосл  жовч міх+жовч прот+'!$H$61</f>
        <v>645</v>
      </c>
      <c r="E263" s="14"/>
      <c r="F263" s="14">
        <f>D263</f>
        <v>645</v>
      </c>
    </row>
    <row r="264" spans="1:6" x14ac:dyDescent="0.25">
      <c r="A264" s="64"/>
      <c r="B264" s="66" t="s">
        <v>224</v>
      </c>
      <c r="C264" s="64"/>
      <c r="D264" s="68">
        <v>6.5</v>
      </c>
      <c r="E264" s="70"/>
      <c r="F264" s="68">
        <f t="shared" ref="F264" si="22">D264</f>
        <v>6.5</v>
      </c>
    </row>
    <row r="265" spans="1:6" ht="43.5" customHeight="1" x14ac:dyDescent="0.25">
      <c r="A265" s="65"/>
      <c r="B265" s="67"/>
      <c r="C265" s="65"/>
      <c r="D265" s="69"/>
      <c r="E265" s="71"/>
      <c r="F265" s="69"/>
    </row>
    <row r="266" spans="1:6" ht="24.75" customHeight="1" x14ac:dyDescent="0.3">
      <c r="A266" s="24"/>
      <c r="B266" s="25" t="s">
        <v>225</v>
      </c>
      <c r="C266" s="24"/>
      <c r="D266" s="30">
        <v>8.5</v>
      </c>
      <c r="E266" s="31"/>
      <c r="F266" s="30">
        <f>D266</f>
        <v>8.5</v>
      </c>
    </row>
    <row r="267" spans="1:6" x14ac:dyDescent="0.25">
      <c r="A267" s="64"/>
      <c r="B267" s="66" t="s">
        <v>226</v>
      </c>
      <c r="C267" s="64"/>
      <c r="D267" s="68">
        <v>6.5</v>
      </c>
      <c r="E267" s="70"/>
      <c r="F267" s="68">
        <f t="shared" ref="F267" si="23">D267</f>
        <v>6.5</v>
      </c>
    </row>
    <row r="268" spans="1:6" ht="21" customHeight="1" x14ac:dyDescent="0.25">
      <c r="A268" s="65"/>
      <c r="B268" s="67"/>
      <c r="C268" s="65"/>
      <c r="D268" s="69"/>
      <c r="E268" s="71"/>
      <c r="F268" s="69"/>
    </row>
    <row r="269" spans="1:6" x14ac:dyDescent="0.25">
      <c r="A269" s="64"/>
      <c r="B269" s="66" t="s">
        <v>223</v>
      </c>
      <c r="C269" s="64"/>
      <c r="D269" s="68">
        <v>8.5</v>
      </c>
      <c r="E269" s="68"/>
      <c r="F269" s="68">
        <f>D269</f>
        <v>8.5</v>
      </c>
    </row>
    <row r="270" spans="1:6" ht="27" customHeight="1" x14ac:dyDescent="0.25">
      <c r="A270" s="65"/>
      <c r="B270" s="67"/>
      <c r="C270" s="65"/>
      <c r="D270" s="69"/>
      <c r="E270" s="69"/>
      <c r="F270" s="69"/>
    </row>
    <row r="272" spans="1:6" ht="20.25" x14ac:dyDescent="0.3">
      <c r="B272" s="34"/>
      <c r="E272" s="34"/>
      <c r="F272" s="34"/>
    </row>
  </sheetData>
  <mergeCells count="38">
    <mergeCell ref="E264:E265"/>
    <mergeCell ref="F264:F265"/>
    <mergeCell ref="B267:B268"/>
    <mergeCell ref="C267:C268"/>
    <mergeCell ref="D267:D268"/>
    <mergeCell ref="E267:E268"/>
    <mergeCell ref="F267:F268"/>
    <mergeCell ref="B264:B265"/>
    <mergeCell ref="A267:A268"/>
    <mergeCell ref="A269:A270"/>
    <mergeCell ref="B244:F244"/>
    <mergeCell ref="B246:F246"/>
    <mergeCell ref="B252:F252"/>
    <mergeCell ref="B256:F256"/>
    <mergeCell ref="B258:F258"/>
    <mergeCell ref="B269:B270"/>
    <mergeCell ref="C269:C270"/>
    <mergeCell ref="D269:D270"/>
    <mergeCell ref="B261:F261"/>
    <mergeCell ref="A264:A265"/>
    <mergeCell ref="C264:C265"/>
    <mergeCell ref="D264:D265"/>
    <mergeCell ref="E269:E270"/>
    <mergeCell ref="F269:F270"/>
    <mergeCell ref="A6:F6"/>
    <mergeCell ref="A70:D70"/>
    <mergeCell ref="A71:F71"/>
    <mergeCell ref="B234:F234"/>
    <mergeCell ref="B240:F240"/>
    <mergeCell ref="B227:F227"/>
    <mergeCell ref="B196:F196"/>
    <mergeCell ref="A8:F8"/>
    <mergeCell ref="B28:F28"/>
    <mergeCell ref="B40:F40"/>
    <mergeCell ref="B226:F226"/>
    <mergeCell ref="B177:F177"/>
    <mergeCell ref="B181:F181"/>
    <mergeCell ref="B199:F199"/>
  </mergeCells>
  <pageMargins left="0.51181102362204722" right="0.31496062992125984" top="0.55118110236220474" bottom="0.35433070866141736" header="0" footer="0"/>
  <pageSetup paperSize="9" scale="64" fitToHeight="18" orientation="portrait" r:id="rId1"/>
  <rowBreaks count="2" manualBreakCount="2">
    <brk id="227" max="5" man="1"/>
    <brk id="27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 звернен. громад.без направле</vt:lpstr>
      <vt:lpstr>'за звернен. громад.без направле'!Область_печати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2022-08-09T08:30:06Z</dcterms:modified>
</cp:coreProperties>
</file>